
<file path=[Content_Types].xml><?xml version="1.0" encoding="utf-8"?>
<Types xmlns="http://schemas.openxmlformats.org/package/2006/content-types">
  <Default Extension="rels" ContentType="application/vnd.openxmlformats-package.relationships+xml"/>
  <Default Extension="png" ContentType="image/png"/>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drawings/drawing1.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How to Use" sheetId="6" state="visible" r:id="rId6"/>
    <sheet xmlns:r="http://schemas.openxmlformats.org/officeDocument/2006/relationships" name="Readiness Checklist" sheetId="2" state="visible" r:id="rId2"/>
    <sheet xmlns:r="http://schemas.openxmlformats.org/officeDocument/2006/relationships" name="Risk Register" sheetId="3" state="visible" r:id="rId3"/>
    <sheet xmlns:r="http://schemas.openxmlformats.org/officeDocument/2006/relationships" name="SOC 2 Report Review" sheetId="4" state="visible" r:id="rId4"/>
    <sheet xmlns:r="http://schemas.openxmlformats.org/officeDocument/2006/relationships" name="Vendor DDQ" sheetId="5" state="visible" r:id="rId5"/>
  </sheets>
  <definedNames>
    <definedName name="_xlnm._FilterDatabase" localSheetId="2" hidden="1">'Readiness Checklist'!$B$7:$K$40</definedName>
    <definedName name="_xlnm.Print_Titles" localSheetId="2">'Readiness Checklist'!$1:$7</definedName>
    <definedName name="_xlnm._FilterDatabase" localSheetId="3" hidden="1">'Risk Register'!$B$10:$M$60</definedName>
    <definedName name="_xlnm.Print_Titles" localSheetId="3">'Risk Register'!$1:$10</definedName>
    <definedName name="_xlnm._FilterDatabase" localSheetId="4" hidden="1">'SOC 2 Report Review'!$B$7:$Q$40</definedName>
    <definedName name="_xlnm.Print_Titles" localSheetId="4">'SOC 2 Report Review'!$1:$7</definedName>
    <definedName name="_xlnm._FilterDatabase" localSheetId="5" hidden="1">'Vendor DDQ'!$B$24:$I$59</definedName>
    <definedName name="_xlnm.Print_Titles" localSheetId="5">'Vendor DDQ'!$1:$7</definedName>
  </definedNames>
  <calcPr calcId="124519" calcMode="auto" fullCalcOnLoad="1"/>
</workbook>
</file>

<file path=xl/styles.xml><?xml version="1.0" encoding="utf-8"?>
<styleSheet xmlns="http://schemas.openxmlformats.org/spreadsheetml/2006/main">
  <numFmts count="1">
    <numFmt numFmtId="164" formatCode="YYYY-MM-DD"/>
  </numFmts>
  <fonts count="20">
    <font>
      <name val="Calibri"/>
      <family val="2"/>
      <color theme="1"/>
      <sz val="11"/>
      <scheme val="minor"/>
    </font>
    <font>
      <name val="Calibri"/>
      <b val="1"/>
      <color rgb="00FFFFFF"/>
      <sz val="20"/>
    </font>
    <font>
      <name val="Calibri"/>
      <color rgb="00E6DFF0"/>
      <sz val="11"/>
    </font>
    <font>
      <name val="Calibri"/>
      <color rgb="001F1A24"/>
      <sz val="9"/>
    </font>
    <font>
      <name val="Calibri"/>
      <b val="1"/>
      <color rgb="00FFFFFF"/>
      <sz val="10"/>
    </font>
    <font>
      <name val="Calibri"/>
      <color rgb="001F1A24"/>
      <sz val="10"/>
    </font>
    <font>
      <name val="Calibri"/>
      <b val="1"/>
      <color rgb="004D306E"/>
      <sz val="10"/>
    </font>
    <font>
      <name val="Calibri"/>
      <color rgb="005E5670"/>
      <sz val="9"/>
    </font>
    <font>
      <name val="Calibri"/>
      <b val="1"/>
      <color rgb="001F1A24"/>
      <sz val="10"/>
    </font>
    <font>
      <name val="Calibri"/>
      <b val="1"/>
      <color rgb="004D306E"/>
      <sz val="9"/>
    </font>
    <font>
      <name val="Calibri"/>
      <b val="1"/>
      <color rgb="004D306E"/>
      <sz val="22"/>
    </font>
    <font>
      <name val="Calibri"/>
      <b val="1"/>
      <color rgb="00FFFFFF"/>
      <sz val="14"/>
    </font>
    <font>
      <name val="Calibri"/>
      <b val="1"/>
      <color rgb="008A6A2F"/>
      <sz val="10"/>
    </font>
    <font>
      <name val="Calibri"/>
      <i val="1"/>
      <color rgb="005E5670"/>
      <sz val="9"/>
    </font>
    <font>
      <name val="Calibri"/>
      <color rgb="001A5276"/>
      <sz val="9"/>
      <u val="single"/>
    </font>
    <font>
      <name val="Calibri"/>
      <b val="1"/>
      <color rgb="00FFFFFF"/>
      <sz val="13"/>
    </font>
    <font>
      <name val="Calibri"/>
      <i val="1"/>
      <color rgb="001F1A24"/>
      <sz val="9"/>
    </font>
    <font>
      <name val="Calibri"/>
      <b val="1"/>
      <color rgb="00FFFFFF"/>
      <sz val="22"/>
    </font>
    <font>
      <name val="Calibri"/>
      <b val="1"/>
      <color rgb="00FFFFFF"/>
      <sz val="12"/>
    </font>
    <font>
      <name val="Calibri"/>
      <b val="1"/>
      <color rgb="004D306E"/>
      <sz val="14"/>
    </font>
  </fonts>
  <fills count="16">
    <fill>
      <patternFill/>
    </fill>
    <fill>
      <patternFill patternType="gray125"/>
    </fill>
    <fill>
      <patternFill patternType="solid">
        <fgColor rgb="004D306E"/>
      </patternFill>
    </fill>
    <fill>
      <patternFill patternType="solid">
        <fgColor rgb="00F4EFE4"/>
      </patternFill>
    </fill>
    <fill>
      <patternFill patternType="solid">
        <fgColor rgb="00F4F0FA"/>
      </patternFill>
    </fill>
    <fill>
      <patternFill patternType="solid">
        <fgColor rgb="00FFFEFB"/>
      </patternFill>
    </fill>
    <fill>
      <patternFill patternType="solid">
        <fgColor rgb="00E7F4EC"/>
      </patternFill>
    </fill>
    <fill>
      <patternFill patternType="solid">
        <fgColor rgb="00FBF4EC"/>
      </patternFill>
    </fill>
    <fill>
      <patternFill patternType="solid">
        <fgColor rgb="00E8F1FA"/>
      </patternFill>
    </fill>
    <fill>
      <patternFill patternType="solid">
        <fgColor rgb="00F7F4EF"/>
      </patternFill>
    </fill>
    <fill>
      <patternFill patternType="solid">
        <fgColor rgb="00F7F4FB"/>
      </patternFill>
    </fill>
    <fill>
      <patternFill patternType="solid">
        <fgColor rgb="00FFFFFF"/>
      </patternFill>
    </fill>
    <fill>
      <patternFill patternType="solid">
        <fgColor rgb="008A6A2F"/>
      </patternFill>
    </fill>
    <fill>
      <patternFill patternType="solid">
        <fgColor rgb="00F8F1DE"/>
      </patternFill>
    </fill>
    <fill>
      <patternFill patternType="solid">
        <fgColor rgb="00EFE8F6"/>
      </patternFill>
    </fill>
    <fill>
      <patternFill patternType="solid">
        <fgColor rgb="003A2354"/>
      </patternFill>
    </fill>
  </fills>
  <borders count="5">
    <border>
      <left/>
      <right/>
      <top/>
      <bottom/>
      <diagonal/>
    </border>
    <border>
      <left style="thin">
        <color rgb="00D9D3E4"/>
      </left>
      <right style="thin">
        <color rgb="00D9D3E4"/>
      </right>
      <top style="thin">
        <color rgb="00D9D3E4"/>
      </top>
      <bottom style="thin">
        <color rgb="00D9D3E4"/>
      </bottom>
    </border>
    <border>
      <left/>
      <right/>
      <top style="thin">
        <color rgb="00D9D3E4"/>
      </top>
      <bottom/>
      <diagonal/>
    </border>
    <border>
      <left/>
      <right style="thin">
        <color rgb="00D9D3E4"/>
      </right>
      <top style="thin">
        <color rgb="00D9D3E4"/>
      </top>
      <bottom/>
      <diagonal/>
    </border>
    <border>
      <left/>
      <right style="thin">
        <color rgb="00D9D3E4"/>
      </right>
      <top style="thin">
        <color rgb="00D9D3E4"/>
      </top>
      <bottom style="thin">
        <color rgb="00D9D3E4"/>
      </bottom>
      <diagonal/>
    </border>
  </borders>
  <cellStyleXfs count="1">
    <xf numFmtId="0" fontId="0" fillId="0" borderId="0"/>
  </cellStyleXfs>
  <cellXfs count="77">
    <xf numFmtId="0" fontId="0" fillId="0" borderId="0" pivotButton="0" quotePrefix="0" xfId="0"/>
    <xf numFmtId="0" fontId="17" fillId="2" borderId="0" applyAlignment="1" pivotButton="0" quotePrefix="0" xfId="0">
      <alignment vertical="center" wrapText="1" indent="1"/>
    </xf>
    <xf numFmtId="0" fontId="0" fillId="2" borderId="0" pivotButton="0" quotePrefix="0" xfId="0"/>
    <xf numFmtId="0" fontId="3" fillId="3" borderId="0" applyAlignment="1" pivotButton="0" quotePrefix="0" xfId="0">
      <alignment vertical="center" wrapText="1" indent="1"/>
    </xf>
    <xf numFmtId="0" fontId="9" fillId="10" borderId="1" applyAlignment="1" pivotButton="0" quotePrefix="0" xfId="0">
      <alignment horizontal="center" vertical="center" wrapText="1"/>
    </xf>
    <xf numFmtId="0" fontId="0" fillId="10" borderId="1" pivotButton="0" quotePrefix="0" xfId="0"/>
    <xf numFmtId="0" fontId="10" fillId="11" borderId="1" applyAlignment="1" pivotButton="0" quotePrefix="0" xfId="0">
      <alignment horizontal="center" vertical="center" wrapText="1"/>
    </xf>
    <xf numFmtId="0" fontId="0" fillId="11" borderId="1" pivotButton="0" quotePrefix="0" xfId="0"/>
    <xf numFmtId="0" fontId="7" fillId="11" borderId="1" applyAlignment="1" pivotButton="0" quotePrefix="0" xfId="0">
      <alignment horizontal="center" vertical="center" wrapText="1"/>
    </xf>
    <xf numFmtId="0" fontId="18" fillId="2" borderId="0" applyAlignment="1" pivotButton="0" quotePrefix="0" xfId="0">
      <alignment vertical="center" indent="1"/>
    </xf>
    <xf numFmtId="0" fontId="4" fillId="15" borderId="1" applyAlignment="1" pivotButton="0" quotePrefix="0" xfId="0">
      <alignment horizontal="center" vertical="center" wrapText="1"/>
    </xf>
    <xf numFmtId="0" fontId="6" fillId="11" borderId="1" applyAlignment="1" pivotButton="0" quotePrefix="0" xfId="0">
      <alignment horizontal="center" vertical="center" wrapText="1"/>
    </xf>
    <xf numFmtId="0" fontId="5" fillId="11" borderId="1" applyAlignment="1" pivotButton="0" quotePrefix="0" xfId="0">
      <alignment horizontal="left" vertical="center" wrapText="1"/>
    </xf>
    <xf numFmtId="0" fontId="5" fillId="11" borderId="1" applyAlignment="1" pivotButton="0" quotePrefix="0" xfId="0">
      <alignment horizontal="center" vertical="center" wrapText="1"/>
    </xf>
    <xf numFmtId="9" fontId="8" fillId="11" borderId="1" applyAlignment="1" pivotButton="0" quotePrefix="0" xfId="0">
      <alignment horizontal="center" vertical="center" wrapText="1"/>
    </xf>
    <xf numFmtId="0" fontId="6" fillId="10" borderId="1" applyAlignment="1" pivotButton="0" quotePrefix="0" xfId="0">
      <alignment horizontal="center" vertical="center" wrapText="1"/>
    </xf>
    <xf numFmtId="0" fontId="5" fillId="10" borderId="1" applyAlignment="1" pivotButton="0" quotePrefix="0" xfId="0">
      <alignment horizontal="left" vertical="center" wrapText="1"/>
    </xf>
    <xf numFmtId="0" fontId="5" fillId="10" borderId="1" applyAlignment="1" pivotButton="0" quotePrefix="0" xfId="0">
      <alignment horizontal="center" vertical="center" wrapText="1"/>
    </xf>
    <xf numFmtId="9" fontId="8" fillId="10" borderId="1" applyAlignment="1" pivotButton="0" quotePrefix="0" xfId="0">
      <alignment horizontal="center" vertical="center" wrapText="1"/>
    </xf>
    <xf numFmtId="0" fontId="1" fillId="2" borderId="0" applyAlignment="1" pivotButton="0" quotePrefix="0" xfId="0">
      <alignment vertical="center" indent="1"/>
    </xf>
    <xf numFmtId="9" fontId="0" fillId="0" borderId="0" pivotButton="0" quotePrefix="0" xfId="0"/>
    <xf numFmtId="0" fontId="2" fillId="2" borderId="0" applyAlignment="1" pivotButton="0" quotePrefix="0" xfId="0">
      <alignment vertical="center" wrapText="1" indent="1"/>
    </xf>
    <xf numFmtId="0" fontId="3" fillId="3" borderId="0" applyAlignment="1" pivotButton="0" quotePrefix="0" xfId="0">
      <alignment horizontal="left" vertical="center" wrapText="1"/>
    </xf>
    <xf numFmtId="0" fontId="4" fillId="2" borderId="1" applyAlignment="1" pivotButton="0" quotePrefix="0" xfId="0">
      <alignment horizontal="center" vertical="center" wrapText="1"/>
    </xf>
    <xf numFmtId="0" fontId="5" fillId="4" borderId="1" applyAlignment="1" pivotButton="0" quotePrefix="0" xfId="0">
      <alignment horizontal="center" vertical="center" wrapText="1"/>
    </xf>
    <xf numFmtId="0" fontId="6" fillId="4" borderId="1" applyAlignment="1" pivotButton="0" quotePrefix="0" xfId="0">
      <alignment horizontal="center" vertical="center" wrapText="1"/>
    </xf>
    <xf numFmtId="0" fontId="7" fillId="4" borderId="1" applyAlignment="1" pivotButton="0" quotePrefix="0" xfId="0">
      <alignment horizontal="left" vertical="center" wrapText="1"/>
    </xf>
    <xf numFmtId="0" fontId="8" fillId="4" borderId="1" applyAlignment="1" pivotButton="0" quotePrefix="0" xfId="0">
      <alignment horizontal="left" vertical="center" wrapText="1"/>
    </xf>
    <xf numFmtId="0" fontId="5" fillId="4" borderId="1" applyAlignment="1" pivotButton="0" quotePrefix="0" xfId="0">
      <alignment horizontal="left" vertical="center" wrapText="1"/>
    </xf>
    <xf numFmtId="0" fontId="5" fillId="5" borderId="1" applyAlignment="1" pivotButton="0" quotePrefix="0" xfId="0">
      <alignment horizontal="center" vertical="center" wrapText="1"/>
    </xf>
    <xf numFmtId="0" fontId="5" fillId="5" borderId="1" applyAlignment="1" pivotButton="0" quotePrefix="0" xfId="0">
      <alignment horizontal="left" vertical="center" wrapText="1"/>
    </xf>
    <xf numFmtId="164"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6" borderId="1" applyAlignment="1" pivotButton="0" quotePrefix="0" xfId="0">
      <alignment horizontal="left" vertical="center" wrapText="1"/>
    </xf>
    <xf numFmtId="0" fontId="8" fillId="6" borderId="1" applyAlignment="1" pivotButton="0" quotePrefix="0" xfId="0">
      <alignment horizontal="left" vertical="center" wrapText="1"/>
    </xf>
    <xf numFmtId="0" fontId="5" fillId="6" borderId="1" applyAlignment="1" pivotButton="0" quotePrefix="0" xfId="0">
      <alignment horizontal="left" vertical="center" wrapText="1"/>
    </xf>
    <xf numFmtId="0" fontId="5" fillId="7" borderId="1" applyAlignment="1" pivotButton="0" quotePrefix="0" xfId="0">
      <alignment horizontal="center" vertical="center" wrapText="1"/>
    </xf>
    <xf numFmtId="0" fontId="6" fillId="7" borderId="1" applyAlignment="1" pivotButton="0" quotePrefix="0" xfId="0">
      <alignment horizontal="center" vertical="center" wrapText="1"/>
    </xf>
    <xf numFmtId="0" fontId="7" fillId="7" borderId="1" applyAlignment="1" pivotButton="0" quotePrefix="0" xfId="0">
      <alignment horizontal="left" vertical="center" wrapText="1"/>
    </xf>
    <xf numFmtId="0" fontId="8" fillId="7" borderId="1" applyAlignment="1" pivotButton="0" quotePrefix="0" xfId="0">
      <alignment horizontal="left" vertical="center" wrapText="1"/>
    </xf>
    <xf numFmtId="0" fontId="5" fillId="7" borderId="1" applyAlignment="1" pivotButton="0" quotePrefix="0" xfId="0">
      <alignment horizontal="left" vertical="center" wrapText="1"/>
    </xf>
    <xf numFmtId="0" fontId="5" fillId="8" borderId="1" applyAlignment="1" pivotButton="0" quotePrefix="0" xfId="0">
      <alignment horizontal="center" vertical="center" wrapText="1"/>
    </xf>
    <xf numFmtId="0" fontId="6" fillId="8" borderId="1" applyAlignment="1" pivotButton="0" quotePrefix="0" xfId="0">
      <alignment horizontal="center" vertical="center" wrapText="1"/>
    </xf>
    <xf numFmtId="0" fontId="7" fillId="8" borderId="1" applyAlignment="1" pivotButton="0" quotePrefix="0" xfId="0">
      <alignment horizontal="left" vertical="center" wrapText="1"/>
    </xf>
    <xf numFmtId="0" fontId="8" fillId="8" borderId="1" applyAlignment="1" pivotButton="0" quotePrefix="0" xfId="0">
      <alignment horizontal="left" vertical="center" wrapText="1"/>
    </xf>
    <xf numFmtId="0" fontId="5" fillId="8" borderId="1" applyAlignment="1" pivotButton="0" quotePrefix="0" xfId="0">
      <alignment horizontal="left" vertical="center" wrapText="1"/>
    </xf>
    <xf numFmtId="0" fontId="5" fillId="9" borderId="1" applyAlignment="1" pivotButton="0" quotePrefix="0" xfId="0">
      <alignment horizontal="center" vertical="center" wrapText="1"/>
    </xf>
    <xf numFmtId="0" fontId="6" fillId="9" borderId="1" applyAlignment="1" pivotButton="0" quotePrefix="0" xfId="0">
      <alignment horizontal="center" vertical="center" wrapText="1"/>
    </xf>
    <xf numFmtId="0" fontId="7" fillId="9" borderId="1" applyAlignment="1" pivotButton="0" quotePrefix="0" xfId="0">
      <alignment horizontal="left" vertical="center" wrapText="1"/>
    </xf>
    <xf numFmtId="0" fontId="8" fillId="9" borderId="1" applyAlignment="1" pivotButton="0" quotePrefix="0" xfId="0">
      <alignment horizontal="left" vertical="center" wrapText="1"/>
    </xf>
    <xf numFmtId="0" fontId="5" fillId="9" borderId="1" applyAlignment="1" pivotButton="0" quotePrefix="0" xfId="0">
      <alignment horizontal="left" vertical="center" wrapText="1"/>
    </xf>
    <xf numFmtId="0" fontId="0" fillId="0" borderId="4" pivotButton="0" quotePrefix="0" xfId="0"/>
    <xf numFmtId="0" fontId="8" fillId="11" borderId="1" applyAlignment="1" pivotButton="0" quotePrefix="0" xfId="0">
      <alignment horizontal="center" vertical="center" wrapText="1"/>
    </xf>
    <xf numFmtId="0" fontId="11" fillId="12" borderId="0" applyAlignment="1" pivotButton="0" quotePrefix="0" xfId="0">
      <alignment vertical="center" indent="1"/>
    </xf>
    <xf numFmtId="0" fontId="0" fillId="12" borderId="0" pivotButton="0" quotePrefix="0" xfId="0"/>
    <xf numFmtId="0" fontId="3" fillId="13" borderId="0" applyAlignment="1" pivotButton="0" quotePrefix="0" xfId="0">
      <alignment horizontal="left" vertical="center" wrapText="1"/>
    </xf>
    <xf numFmtId="0" fontId="4" fillId="12" borderId="1" applyAlignment="1" pivotButton="0" quotePrefix="0" xfId="0">
      <alignment horizontal="center" vertical="center" wrapText="1"/>
    </xf>
    <xf numFmtId="0" fontId="7" fillId="13" borderId="1" applyAlignment="1" pivotButton="0" quotePrefix="0" xfId="0">
      <alignment horizontal="center" vertical="center" wrapText="1"/>
    </xf>
    <xf numFmtId="0" fontId="5" fillId="13" borderId="1" applyAlignment="1" pivotButton="0" quotePrefix="0" xfId="0">
      <alignment horizontal="left" vertical="center" wrapText="1"/>
    </xf>
    <xf numFmtId="0" fontId="5" fillId="13" borderId="1" applyAlignment="1" pivotButton="0" quotePrefix="0" xfId="0">
      <alignment horizontal="center" vertical="center" wrapText="1"/>
    </xf>
    <xf numFmtId="0" fontId="8" fillId="13" borderId="1" applyAlignment="1" pivotButton="0" quotePrefix="0" xfId="0">
      <alignment horizontal="center" vertical="center" wrapText="1"/>
    </xf>
    <xf numFmtId="0" fontId="12" fillId="13" borderId="1" applyAlignment="1" pivotButton="0" quotePrefix="0" xfId="0">
      <alignment horizontal="center" vertical="center" wrapText="1"/>
    </xf>
    <xf numFmtId="0" fontId="13" fillId="13" borderId="1" applyAlignment="1" pivotButton="0" quotePrefix="0" xfId="0">
      <alignment horizontal="left" vertical="center" wrapText="1"/>
    </xf>
    <xf numFmtId="164" fontId="5" fillId="13" borderId="1" applyAlignment="1" pivotButton="0" quotePrefix="0" xfId="0">
      <alignment horizontal="center" vertical="center" wrapText="1"/>
    </xf>
    <xf numFmtId="0" fontId="14" fillId="5" borderId="1" applyAlignment="1" pivotButton="0" quotePrefix="0" xfId="0">
      <alignment horizontal="left" vertical="center" wrapText="1"/>
    </xf>
    <xf numFmtId="0" fontId="9" fillId="10" borderId="1" applyAlignment="1" pivotButton="0" quotePrefix="0" xfId="0">
      <alignment vertical="center"/>
    </xf>
    <xf numFmtId="164" fontId="5" fillId="5" borderId="1" applyAlignment="1" pivotButton="0" quotePrefix="0" xfId="0">
      <alignment horizontal="left" vertical="center" wrapText="1"/>
    </xf>
    <xf numFmtId="0" fontId="15" fillId="2" borderId="0" applyAlignment="1" pivotButton="0" quotePrefix="0" xfId="0">
      <alignment vertical="center" indent="1"/>
    </xf>
    <xf numFmtId="0" fontId="16" fillId="14" borderId="0" applyAlignment="1" pivotButton="0" quotePrefix="0" xfId="0">
      <alignment horizontal="left" vertical="center" wrapText="1"/>
    </xf>
    <xf numFmtId="0" fontId="7" fillId="11" borderId="1" applyAlignment="1" pivotButton="0" quotePrefix="0" xfId="0">
      <alignment horizontal="left" vertical="center" wrapText="1"/>
    </xf>
    <xf numFmtId="0" fontId="7" fillId="10" borderId="1" applyAlignment="1" pivotButton="0" quotePrefix="0" xfId="0">
      <alignment horizontal="center" vertical="center" wrapText="1"/>
    </xf>
    <xf numFmtId="0" fontId="7" fillId="10" borderId="1" applyAlignment="1" pivotButton="0" quotePrefix="0" xfId="0">
      <alignment horizontal="left" vertical="center" wrapText="1"/>
    </xf>
    <xf numFmtId="0" fontId="2" fillId="2" borderId="0" applyAlignment="1" pivotButton="0" quotePrefix="0" xfId="0">
      <alignment vertical="center" indent="1"/>
    </xf>
    <xf numFmtId="0" fontId="19" fillId="11" borderId="0" applyAlignment="1" pivotButton="0" quotePrefix="0" xfId="0">
      <alignment vertical="center"/>
    </xf>
    <xf numFmtId="0" fontId="5" fillId="11" borderId="0" applyAlignment="1" pivotButton="0" quotePrefix="0" xfId="0">
      <alignment vertical="top" wrapText="1"/>
    </xf>
    <xf numFmtId="0" fontId="13" fillId="3" borderId="0" applyAlignment="1" pivotButton="0" quotePrefix="0" xfId="0">
      <alignment vertical="center" wrapText="1"/>
    </xf>
  </cellXfs>
  <cellStyles count="1">
    <cellStyle name="Normal" xfId="0" builtinId="0" hidden="0"/>
  </cellStyles>
  <dxfs count="9">
    <dxf>
      <font>
        <name val="Calibri"/>
        <b val="1"/>
        <color rgb="001F7A4D"/>
        <sz val="10"/>
      </font>
      <fill>
        <patternFill patternType="solid">
          <fgColor rgb="00C8E6D4"/>
        </patternFill>
      </fill>
    </dxf>
    <dxf>
      <font>
        <name val="Calibri"/>
        <b val="1"/>
        <color rgb="008A5A00"/>
        <sz val="10"/>
      </font>
      <fill>
        <patternFill patternType="solid">
          <fgColor rgb="00FCE8C8"/>
        </patternFill>
      </fill>
    </dxf>
    <dxf>
      <font>
        <name val="Calibri"/>
        <color rgb="005E5670"/>
        <sz val="10"/>
      </font>
      <fill>
        <patternFill patternType="solid">
          <fgColor rgb="00F4F4F6"/>
        </patternFill>
      </fill>
    </dxf>
    <dxf>
      <font>
        <name val="Calibri"/>
        <i val="1"/>
        <color rgb="005E5670"/>
        <sz val="10"/>
      </font>
      <fill>
        <patternFill patternType="solid">
          <fgColor rgb="00E4E4EA"/>
        </patternFill>
      </fill>
    </dxf>
    <dxf>
      <font>
        <name val="Calibri"/>
        <b val="1"/>
        <color rgb="007B1E1E"/>
        <sz val="10"/>
      </font>
      <fill>
        <patternFill patternType="solid">
          <fgColor rgb="00F5C6C6"/>
        </patternFill>
      </fill>
    </dxf>
    <dxf>
      <font>
        <name val="Calibri"/>
        <b val="1"/>
        <color rgb="008A4B08"/>
        <sz val="10"/>
      </font>
      <fill>
        <patternFill patternType="solid">
          <fgColor rgb="00F8D7B0"/>
        </patternFill>
      </fill>
    </dxf>
    <dxf>
      <font>
        <name val="Calibri"/>
        <b val="1"/>
        <color rgb="006B5A10"/>
        <sz val="10"/>
      </font>
      <fill>
        <patternFill patternType="solid">
          <fgColor rgb="00FCEFC2"/>
        </patternFill>
      </fill>
    </dxf>
    <dxf>
      <font>
        <name val="Calibri"/>
        <b val="1"/>
        <color rgb="001F7A4D"/>
        <sz val="10"/>
      </font>
      <fill>
        <patternFill patternType="solid">
          <fgColor rgb="00D9EEDF"/>
        </patternFill>
      </fill>
    </dxf>
    <dxf>
      <font>
        <i val="1"/>
        <color rgb="005E5670"/>
      </font>
      <fill>
        <patternFill patternType="solid">
          <fgColor rgb="00EEEAF2"/>
          <bgColor rgb="00EEEA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Asteros</author>
  </authors>
  <commentList>
    <comment ref="M2" authorId="0" shapeId="0">
      <text>
        <t>Criteria complete counts Status = Implemented only. N/A is not complete.</t>
      </text>
    </comment>
    <comment ref="M3" authorId="0" shapeId="0">
      <text>
        <t>Evidence linked on the Dashboard uses this cell: checklist rows with a note or link in Notes / evidence link.</t>
      </text>
    </comment>
  </commentList>
</comments>
</file>

<file path=xl/drawings/_rels/drawing1.xml.rels><?xml version="1.0" encoding="UTF-8" standalone="yes"?><Relationships xmlns="http://schemas.openxmlformats.org/package/2006/relationships"><Relationship Id="rIdImg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6</xdr:col>
      <xdr:colOff>1005840</xdr:colOff>
      <xdr:row>2</xdr:row>
      <xdr:rowOff>45720</xdr:rowOff>
    </xdr:from>
    <xdr:ext cx="1554480" cy="269443"/>
    <xdr:pic>
      <xdr:nvPicPr>
        <xdr:cNvPr id="2" name="Asteros logo" descr="Asteros"/>
        <xdr:cNvPicPr>
          <a:picLocks noChangeAspect="1"/>
        </xdr:cNvPicPr>
      </xdr:nvPicPr>
      <xdr:blipFill>
        <a:blip r:embed="rIdImg1"/>
        <a:stretch>
          <a:fillRect/>
        </a:stretch>
      </xdr:blipFill>
      <xdr:spPr>
        <a:xfrm>
          <a:off x="0" y="0"/>
          <a:ext cx="1554480" cy="26944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Dr1" Type="http://schemas.openxmlformats.org/officeDocument/2006/relationships/drawing" Target="../drawings/drawing1.xml"/></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4D306E"/>
    <outlinePr summaryBelow="1" summaryRight="1"/>
    <pageSetUpPr fitToPage="1"/>
  </sheetPr>
  <dimension ref="C2:H29"/>
  <sheetViews>
    <sheetView showGridLines="0" zoomScale="120" workbookViewId="0">
      <selection activeCell="A1" sqref="A1"/>
    </sheetView>
  </sheetViews>
  <sheetFormatPr baseColWidth="8" defaultRowHeight="15"/>
  <cols>
    <col width="3" customWidth="1" min="1" max="1"/>
    <col width="3" customWidth="1" min="2" max="2"/>
    <col width="28" customWidth="1" min="3" max="3"/>
    <col width="36" customWidth="1" min="4" max="4"/>
    <col width="22" customWidth="1" min="5" max="5"/>
    <col width="20" customWidth="1" min="6" max="6"/>
    <col width="28" customWidth="1" min="7" max="7"/>
    <col width="24" customWidth="1" min="8" max="8"/>
    <col width="3" customWidth="1" min="9" max="9"/>
  </cols>
  <sheetData>
    <row r="1" ht="10" customHeight="1"/>
    <row r="2" ht="22" customHeight="1">
      <c r="C2" s="1" t="inlineStr">
        <is>
          <t>SOC 2 Readiness Toolkit
asteros.com</t>
        </is>
      </c>
    </row>
    <row r="3" ht="22" customHeight="1"/>
    <row r="4" ht="22" customHeight="1"/>
    <row r="5" ht="104" customHeight="1">
      <c r="C5" s="3" t="inlineStr">
        <is>
          <r>
            <rPr>
              <b/>
              <sz val="10"/>
              <color rgb="004D306E"/>
              <rFont val="Calibri"/>
            </rPr>
            <t xml:space="preserve">START HERE</t>
          </r>
          <r>
            <rPr>
              <sz val="9"/>
              <color rgb="001F1A24"/>
              <rFont val="Calibri"/>
            </rPr>
            <t xml:space="preserve">
1. Define your system boundary: the services, data, and infrastructure in scope.
2. Work through the Readiness Checklist.
3. Record meaningful gaps in the Risk Register.
4. Review vendors on SOC 2 Report Review, or send the Vendor DDQ when there is no report.
5. Link evidence as you go.</t>
          </r>
        </is>
      </c>
    </row>
    <row r="6" ht="8" customHeight="1"/>
    <row r="8" ht="18" customHeight="1">
      <c r="C8" s="4" t="inlineStr">
        <is>
          <t>CRITERIA COMPLETE</t>
        </is>
      </c>
      <c r="D8" s="52" t="n"/>
      <c r="E8" s="4" t="inlineStr">
        <is>
          <t xml:space="preserve">EVIDENCE LINKED</t>
        </is>
      </c>
      <c r="F8" s="52" t="n"/>
      <c r="G8" s="4" t="inlineStr">
        <is>
          <t>OPEN RISK ITEMS</t>
        </is>
      </c>
      <c r="H8" s="52" t="n"/>
    </row>
    <row r="9" ht="36" customHeight="1">
      <c r="C9" s="6">
        <f>'Readiness Checklist'!M2</f>
        <v/>
      </c>
      <c r="D9" s="52" t="n"/>
      <c r="E9" s="6">
        <f>'Readiness Checklist'!M3</f>
        <v/>
      </c>
      <c r="F9" s="52" t="n"/>
      <c r="G9" s="6">
        <f>'Risk Register'!D7</f>
        <v/>
      </c>
      <c r="H9" s="52" t="n"/>
    </row>
    <row r="10" ht="28" customHeight="1">
      <c r="C10" s="8">
        <f>"marked Implemented, of "&amp;'Readiness Checklist'!M5&amp;" applicable"</f>
        <v/>
      </c>
      <c r="D10" s="52" t="n"/>
      <c r="E10" s="8" t="inlineStr">
        <is>
          <t xml:space="preserve">checklist rows with an evidence note or link</t>
        </is>
      </c>
      <c r="F10" s="52" t="n"/>
      <c r="G10" s="8" t="inlineStr">
        <is>
          <t>Open or In Progress on the working register</t>
        </is>
      </c>
      <c r="H10" s="52" t="n"/>
    </row>
    <row r="11" ht="8" customHeight="1"/>
    <row r="12" ht="18" customHeight="1">
      <c r="C12" s="4" t="inlineStr">
        <is>
          <t xml:space="preserve">OPEN HIGH / CRITICAL RISKS</t>
        </is>
      </c>
      <c r="D12" s="52" t="n"/>
      <c r="E12" s="4" t="inlineStr">
        <is>
          <t>SOC 2 REPORTS REVIEWED</t>
        </is>
      </c>
      <c r="F12" s="52" t="n"/>
      <c r="G12" s="4" t="inlineStr">
        <is>
          <t>VENDOR DDQs PENDING</t>
        </is>
      </c>
      <c r="H12" s="52" t="n"/>
    </row>
    <row r="13" ht="36" customHeight="1">
      <c r="C13" s="6">
        <f>COUNTIFS('Risk Register'!I11:I60,"High",'Risk Register'!J11:J60,"Open")+COUNTIFS('Risk Register'!I11:I60,"High",'Risk Register'!J11:J60,"In Progress")+COUNTIFS('Risk Register'!I11:I60,"Critical",'Risk Register'!J11:J60,"Open")+COUNTIFS('Risk Register'!I11:I60,"Critical",'Risk Register'!J11:J60,"In Progress")</f>
        <v/>
      </c>
      <c r="D13" s="52" t="n"/>
      <c r="E13" s="6">
        <f>'SOC 2 Report Review'!C5</f>
        <v/>
      </c>
      <c r="F13" s="52" t="n"/>
      <c r="G13" s="6">
        <f>'Vendor DDQ'!G5</f>
        <v/>
      </c>
      <c r="H13" s="52" t="n"/>
    </row>
    <row r="14" ht="28" customHeight="1">
      <c r="C14" s="8" t="inlineStr">
        <is>
          <t xml:space="preserve">High or Critical and still Open or In Progress. Example rows are not counted.</t>
        </is>
      </c>
      <c r="D14" s="52" t="n"/>
      <c r="E14" s="8" t="inlineStr">
        <is>
          <t>Review status Accepted or Exceptions Accepted</t>
        </is>
      </c>
      <c r="F14" s="52" t="n"/>
      <c r="G14" s="8" t="inlineStr">
        <is>
          <t xml:space="preserve">Not Sent or Sent - Awaiting Response. Example rows are not counted.</t>
        </is>
      </c>
      <c r="H14" s="52" t="n"/>
    </row>
    <row r="15" ht="8" customHeight="1"/>
    <row r="16" ht="22" customHeight="1">
      <c r="C16" s="9" t="inlineStr">
        <is>
          <t>READINESS BY CRITERIA CATEGORY</t>
        </is>
      </c>
    </row>
    <row r="17" ht="20" customHeight="1">
      <c r="C17" s="10" t="inlineStr">
        <is>
          <t>Criteria</t>
        </is>
      </c>
      <c r="D17" s="10" t="inlineStr">
        <is>
          <t>Category</t>
        </is>
      </c>
      <c r="E17" s="10" t="inlineStr">
        <is>
          <t>Complete</t>
        </is>
      </c>
      <c r="F17" s="10" t="inlineStr">
        <is>
          <t>Applicable</t>
        </is>
      </c>
      <c r="G17" s="10" t="inlineStr">
        <is>
          <t>% complete</t>
        </is>
      </c>
      <c r="H17" s="10" t="inlineStr">
        <is>
          <t>Status</t>
        </is>
      </c>
    </row>
    <row r="18" ht="20" customHeight="1">
      <c r="C18" s="11" t="inlineStr">
        <is>
          <t>CC1</t>
        </is>
      </c>
      <c r="D18" s="12" t="inlineStr">
        <is>
          <t>Control environment</t>
        </is>
      </c>
      <c r="E18" s="13">
        <f>COUNTIF('Readiness Checklist'!H8:H12,"Implemented")</f>
        <v/>
      </c>
      <c r="F18" s="13">
        <f>5-COUNTIF('Readiness Checklist'!H8:H12,"N/A")</f>
        <v/>
      </c>
      <c r="G18" s="14">
        <f>IF(F18=0,"",E18/F18)</f>
        <v/>
      </c>
      <c r="H18" s="13">
        <f>IF(G18="","Not in scope",IF(G18=1,"Complete",IF(G18&gt;0,"In Progress","Not Started")))</f>
        <v/>
      </c>
    </row>
    <row r="19" ht="20" customHeight="1">
      <c r="C19" s="15" t="inlineStr">
        <is>
          <t>CC2</t>
        </is>
      </c>
      <c r="D19" s="16" t="inlineStr">
        <is>
          <t>Communication and information</t>
        </is>
      </c>
      <c r="E19" s="17">
        <f>COUNTIF('Readiness Checklist'!H13:H15,"Implemented")</f>
        <v/>
      </c>
      <c r="F19" s="17">
        <f>3-COUNTIF('Readiness Checklist'!H13:H15,"N/A")</f>
        <v/>
      </c>
      <c r="G19" s="18">
        <f>IF(F19=0,"",E19/F19)</f>
        <v/>
      </c>
      <c r="H19" s="17">
        <f>IF(G19="","Not in scope",IF(G19=1,"Complete",IF(G19&gt;0,"In Progress","Not Started")))</f>
        <v/>
      </c>
    </row>
    <row r="20" ht="20" customHeight="1">
      <c r="C20" s="11" t="inlineStr">
        <is>
          <t>CC3</t>
        </is>
      </c>
      <c r="D20" s="12" t="inlineStr">
        <is>
          <t>Risk assessment</t>
        </is>
      </c>
      <c r="E20" s="13">
        <f>COUNTIF('Readiness Checklist'!H16:H19,"Implemented")</f>
        <v/>
      </c>
      <c r="F20" s="13">
        <f>4-COUNTIF('Readiness Checklist'!H16:H19,"N/A")</f>
        <v/>
      </c>
      <c r="G20" s="14">
        <f>IF(F20=0,"",E20/F20)</f>
        <v/>
      </c>
      <c r="H20" s="13">
        <f>IF(G20="","Not in scope",IF(G20=1,"Complete",IF(G20&gt;0,"In Progress","Not Started")))</f>
        <v/>
      </c>
    </row>
    <row r="21" ht="20" customHeight="1">
      <c r="C21" s="15" t="inlineStr">
        <is>
          <t>CC4</t>
        </is>
      </c>
      <c r="D21" s="16" t="inlineStr">
        <is>
          <t>Monitoring activities</t>
        </is>
      </c>
      <c r="E21" s="17">
        <f>COUNTIF('Readiness Checklist'!H20:H21,"Implemented")</f>
        <v/>
      </c>
      <c r="F21" s="17">
        <f>2-COUNTIF('Readiness Checklist'!H20:H21,"N/A")</f>
        <v/>
      </c>
      <c r="G21" s="18">
        <f>IF(F21=0,"",E21/F21)</f>
        <v/>
      </c>
      <c r="H21" s="17">
        <f>IF(G21="","Not in scope",IF(G21=1,"Complete",IF(G21&gt;0,"In Progress","Not Started")))</f>
        <v/>
      </c>
    </row>
    <row r="22" ht="20" customHeight="1">
      <c r="C22" s="11" t="inlineStr">
        <is>
          <t>CC5</t>
        </is>
      </c>
      <c r="D22" s="12" t="inlineStr">
        <is>
          <t>Control activities</t>
        </is>
      </c>
      <c r="E22" s="13">
        <f>COUNTIF('Readiness Checklist'!H22:H24,"Implemented")</f>
        <v/>
      </c>
      <c r="F22" s="13">
        <f>3-COUNTIF('Readiness Checklist'!H22:H24,"N/A")</f>
        <v/>
      </c>
      <c r="G22" s="14">
        <f>IF(F22=0,"",E22/F22)</f>
        <v/>
      </c>
      <c r="H22" s="13">
        <f>IF(G22="","Not in scope",IF(G22=1,"Complete",IF(G22&gt;0,"In Progress","Not Started")))</f>
        <v/>
      </c>
    </row>
    <row r="23" ht="20" customHeight="1">
      <c r="C23" s="15" t="inlineStr">
        <is>
          <t>CC6</t>
        </is>
      </c>
      <c r="D23" s="16" t="inlineStr">
        <is>
          <t>Logical and physical access</t>
        </is>
      </c>
      <c r="E23" s="17">
        <f>COUNTIF('Readiness Checklist'!H25:H32,"Implemented")</f>
        <v/>
      </c>
      <c r="F23" s="17">
        <f>8-COUNTIF('Readiness Checklist'!H25:H32,"N/A")</f>
        <v/>
      </c>
      <c r="G23" s="18">
        <f>IF(F23=0,"",E23/F23)</f>
        <v/>
      </c>
      <c r="H23" s="17">
        <f>IF(G23="","Not in scope",IF(G23=1,"Complete",IF(G23&gt;0,"In Progress","Not Started")))</f>
        <v/>
      </c>
    </row>
    <row r="24" ht="20" customHeight="1">
      <c r="C24" s="11" t="inlineStr">
        <is>
          <t>CC7</t>
        </is>
      </c>
      <c r="D24" s="12" t="inlineStr">
        <is>
          <t>System operations</t>
        </is>
      </c>
      <c r="E24" s="13">
        <f>COUNTIF('Readiness Checklist'!H33:H37,"Implemented")</f>
        <v/>
      </c>
      <c r="F24" s="13">
        <f>5-COUNTIF('Readiness Checklist'!H33:H37,"N/A")</f>
        <v/>
      </c>
      <c r="G24" s="14">
        <f>IF(F24=0,"",E24/F24)</f>
        <v/>
      </c>
      <c r="H24" s="13">
        <f>IF(G24="","Not in scope",IF(G24=1,"Complete",IF(G24&gt;0,"In Progress","Not Started")))</f>
        <v/>
      </c>
    </row>
    <row r="25" ht="20" customHeight="1">
      <c r="C25" s="15" t="inlineStr">
        <is>
          <t>CC8</t>
        </is>
      </c>
      <c r="D25" s="16" t="inlineStr">
        <is>
          <t>Change management</t>
        </is>
      </c>
      <c r="E25" s="17">
        <f>COUNTIF('Readiness Checklist'!H38:H38,"Implemented")</f>
        <v/>
      </c>
      <c r="F25" s="17">
        <f>1-COUNTIF('Readiness Checklist'!H38:H38,"N/A")</f>
        <v/>
      </c>
      <c r="G25" s="18">
        <f>IF(F25=0,"",E25/F25)</f>
        <v/>
      </c>
      <c r="H25" s="17">
        <f>IF(G25="","Not in scope",IF(G25=1,"Complete",IF(G25&gt;0,"In Progress","Not Started")))</f>
        <v/>
      </c>
    </row>
    <row r="26" ht="20" customHeight="1">
      <c r="C26" s="11" t="inlineStr">
        <is>
          <t>CC9</t>
        </is>
      </c>
      <c r="D26" s="12" t="inlineStr">
        <is>
          <t>Risk mitigation</t>
        </is>
      </c>
      <c r="E26" s="13">
        <f>COUNTIF('Readiness Checklist'!H39:H40,"Implemented")</f>
        <v/>
      </c>
      <c r="F26" s="13">
        <f>2-COUNTIF('Readiness Checklist'!H39:H40,"N/A")</f>
        <v/>
      </c>
      <c r="G26" s="14">
        <f>IF(F26=0,"",E26/F26)</f>
        <v/>
      </c>
      <c r="H26" s="13">
        <f>IF(G26="","Not in scope",IF(G26=1,"Complete",IF(G26&gt;0,"In Progress","Not Started")))</f>
        <v/>
      </c>
    </row>
    <row r="27" ht="8" customHeight="1"/>
    <row r="28" ht="18" customHeight="1">
      <c r="C28" s="3" t="inlineStr">
        <is>
          <t xml:space="preserve">This workbook organizes readiness work. It does not decide whether an auditor will accept a particular control or evidence set. How to Use (the next tab) explains the status values and how the counts work. Questions: team@asteros.com</t>
        </is>
      </c>
    </row>
    <row r="29" ht="18" customHeight="1"/>
  </sheetData>
  <mergeCells count="22">
    <mergeCell ref="E12:F12"/>
    <mergeCell ref="C16:H16"/>
    <mergeCell ref="G12:H12"/>
    <mergeCell ref="C14:D14"/>
    <mergeCell ref="E14:F14"/>
    <mergeCell ref="G8:H8"/>
    <mergeCell ref="E8:F8"/>
    <mergeCell ref="C28:H29"/>
    <mergeCell ref="C10:D10"/>
    <mergeCell ref="E10:F10"/>
    <mergeCell ref="G10:H10"/>
    <mergeCell ref="E13:F13"/>
    <mergeCell ref="C9:D9"/>
    <mergeCell ref="G13:H13"/>
    <mergeCell ref="E9:F9"/>
    <mergeCell ref="C2:H4"/>
    <mergeCell ref="C12:D12"/>
    <mergeCell ref="G14:H14"/>
    <mergeCell ref="C8:D8"/>
    <mergeCell ref="C5:H5"/>
    <mergeCell ref="C13:D13"/>
    <mergeCell ref="G9:H9"/>
  </mergeCells>
  <conditionalFormatting sqref="G18:G26">
    <cfRule type="colorScale" priority="1">
      <colorScale>
        <cfvo type="num" val="0"/>
        <cfvo type="num" val="0.5"/>
        <cfvo type="num" val="1"/>
        <color rgb="00F4F4F6"/>
        <color rgb="00FCE8C8"/>
        <color rgb="00C8E6D4"/>
      </colorScale>
    </cfRule>
  </conditionalFormatting>
  <pageMargins left="0.4" right="0.4" top="0.5" bottom="0.5" header="0.2" footer="0.2"/>
  <pageSetup orientation="landscape" paperSize="1" fitToHeight="1" fitToWidth="1"/>
  <headerFooter>
    <oddHeader/>
    <oddFooter>&amp;LAsteros LLC  ·  asteros.com&amp;RSecurity criteria only  ·  33 common criteria</oddFooter>
    <evenHeader/>
    <evenFooter/>
    <firstHeader/>
    <firstFooter/>
  </headerFooter>
  <drawing xmlns:r="http://schemas.openxmlformats.org/officeDocument/2006/relationships" r:id="rIdDr1"/>
</worksheet>
</file>

<file path=xl/worksheets/sheet2.xml><?xml version="1.0" encoding="utf-8"?>
<worksheet xmlns="http://schemas.openxmlformats.org/spreadsheetml/2006/main">
  <sheetPr>
    <tabColor rgb="004D306E"/>
    <outlinePr summaryBelow="1" summaryRight="1"/>
    <pageSetUpPr fitToPage="1"/>
  </sheetPr>
  <dimension ref="B1:N40"/>
  <sheetViews>
    <sheetView showGridLines="0" zoomScale="110" workbookViewId="0">
      <pane xSplit="3" ySplit="7" topLeftCell="D8"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5" customWidth="1" min="2" max="2"/>
    <col width="12" customWidth="1" min="3" max="3"/>
    <col width="30" customWidth="1" min="4" max="4"/>
    <col width="44" customWidth="1" min="5" max="5"/>
    <col width="50" customWidth="1" min="6" max="6"/>
    <col width="50" customWidth="1" min="7" max="7"/>
    <col width="16" customWidth="1" min="8" max="8"/>
    <col width="18" customWidth="1" min="9" max="9"/>
    <col width="38" customWidth="1" min="10" max="10"/>
    <col width="16" customWidth="1" min="11" max="11"/>
    <col width="3" customWidth="1" min="12" max="12"/>
    <col hidden="1" width="22" customWidth="1" min="13" max="13"/>
    <col hidden="1" width="14" customWidth="1" min="14" max="14"/>
  </cols>
  <sheetData>
    <row r="1" ht="8" customHeight="1">
      <c r="M1" t="inlineStr">
        <is>
          <t xml:space="preserve">Helpers. The Dashboard reads M2 (criteria complete), M3 (evidence linked), and M5 (applicable). M4 is the N/A count. N2:N10 hold category percentages for reference.</t>
        </is>
      </c>
    </row>
    <row r="2" ht="32" customHeight="1">
      <c r="B2" s="19" t="inlineStr">
        <is>
          <t>SOC 2 readiness checklist</t>
        </is>
      </c>
      <c r="M2">
        <f>COUNTIF(H8:H40,"Implemented")</f>
        <v/>
      </c>
      <c r="N2" s="20">
        <f>IF(COUNTIF(H8:H12,"N/A")=5,"",COUNTIF(H8:H12,"Implemented")/(5-COUNTIF(H8:H12,"N/A")))</f>
        <v/>
      </c>
    </row>
    <row r="3" ht="22" customHeight="1">
      <c r="B3" s="21" t="inlineStr">
        <is>
          <t>33 Security common criteria (CC1.1 through CC9.2). AICPA TSP section 100, 2017 criteria, 2022 revised points of focus. No Availability, Confidentiality, Processing Integrity, or Privacy add-ons.</t>
        </is>
      </c>
      <c r="M3">
        <f>COUNTA(J8:J40)</f>
        <v/>
      </c>
      <c r="N3" s="20">
        <f>IF(COUNTIF(H13:H15,"N/A")=3,"",COUNTIF(H13:H15,"Implemented")/(3-COUNTIF(H13:H15,"N/A")))</f>
        <v/>
      </c>
    </row>
    <row r="4" ht="36" customHeight="1">
      <c r="B4" s="22" t="inlineStr">
        <is>
          <t xml:space="preserve">Titles are shortened from the TSP 100 criterion text. Practice notes and evidence are typical, not a list of things an auditor must require. N/A means the criterion is outside your boundary. N/A is excluded from the percentage and is not counted as complete.</t>
        </is>
      </c>
      <c r="M4">
        <f>COUNTIF(H8:H40,"N/A")</f>
        <v/>
      </c>
      <c r="N4" s="20">
        <f>IF(COUNTIF(H16:H19,"N/A")=4,"",COUNTIF(H16:H19,"Implemented")/(4-COUNTIF(H16:H19,"N/A")))</f>
        <v/>
      </c>
    </row>
    <row r="5">
      <c r="M5">
        <f>33-M4</f>
        <v/>
      </c>
      <c r="N5" s="20">
        <f>IF(COUNTIF(H20:H21,"N/A")=2,"",COUNTIF(H20:H21,"Implemented")/(2-COUNTIF(H20:H21,"N/A")))</f>
        <v/>
      </c>
    </row>
    <row r="6">
      <c r="N6" s="20">
        <f>IF(COUNTIF(H22:H24,"N/A")=3,"",COUNTIF(H22:H24,"Implemented")/(3-COUNTIF(H22:H24,"N/A")))</f>
        <v/>
      </c>
    </row>
    <row r="7" ht="30" customHeight="1">
      <c r="B7" s="23" t="inlineStr">
        <is>
          <t>#</t>
        </is>
      </c>
      <c r="C7" s="23" t="inlineStr">
        <is>
          <t>ID</t>
        </is>
      </c>
      <c r="D7" s="23" t="inlineStr">
        <is>
          <t>Category</t>
        </is>
      </c>
      <c r="E7" s="23" t="inlineStr">
        <is>
          <t>Criterion</t>
        </is>
      </c>
      <c r="F7" s="23" t="inlineStr">
        <is>
          <t>What this looks like in practice</t>
        </is>
      </c>
      <c r="G7" s="23" t="inlineStr">
        <is>
          <t xml:space="preserve">Sample control and evidence</t>
        </is>
      </c>
      <c r="H7" s="23" t="inlineStr">
        <is>
          <t>Status</t>
        </is>
      </c>
      <c r="I7" s="23" t="inlineStr">
        <is>
          <t>Owner</t>
        </is>
      </c>
      <c r="J7" s="23" t="inlineStr">
        <is>
          <t>Notes / evidence link</t>
        </is>
      </c>
      <c r="K7" s="23" t="inlineStr">
        <is>
          <t>Target date</t>
        </is>
      </c>
      <c r="N7" s="20">
        <f>IF(COUNTIF(H25:H32,"N/A")=8,"",COUNTIF(H25:H32,"Implemented")/(8-COUNTIF(H25:H32,"N/A")))</f>
        <v/>
      </c>
    </row>
    <row r="8" ht="120" customHeight="1">
      <c r="B8" s="24" t="n">
        <v>1</v>
      </c>
      <c r="C8" s="25" t="inlineStr">
        <is>
          <t>CC1.1</t>
        </is>
      </c>
      <c r="D8" s="26" t="inlineStr">
        <is>
          <t>CC1 Control environment</t>
        </is>
      </c>
      <c r="E8" s="27" t="inlineStr">
        <is>
          <t>Commitment to integrity and ethical values (COSO Principle 1)</t>
        </is>
      </c>
      <c r="F8" s="28" t="inlineStr">
        <is>
          <t>People can see what acceptable conduct is. A code of conduct is shared when someone joins and acknowledged again on a cycle you choose. Leadership behavior matches that standard, and deviations are addressed rather than ignored.</t>
        </is>
      </c>
      <c r="G8" s="28" t="inlineStr">
        <is>
          <t xml:space="preserve">Sample control: Employees acknowledge the code of conduct at hire and every year, and suspected violations go to a named person to investigate.
Evidence it operates: Code of conduct; onboarding acknowledgments; a re-acknowledgment log; a record that a deviation from the code was addressed.</t>
        </is>
      </c>
      <c r="H8" s="29" t="inlineStr">
        <is>
          <t>Not Started</t>
        </is>
      </c>
      <c r="I8" s="30" t="n"/>
      <c r="J8" s="30" t="n"/>
      <c r="K8" s="31" t="n"/>
      <c r="N8" s="20">
        <f>IF(COUNTIF(H33:H37,"N/A")=5,"",COUNTIF(H33:H37,"Implemented")/(5-COUNTIF(H33:H37,"N/A")))</f>
        <v/>
      </c>
    </row>
    <row r="9" ht="120" customHeight="1">
      <c r="B9" s="24" t="n">
        <v>2</v>
      </c>
      <c r="C9" s="25" t="inlineStr">
        <is>
          <t>CC1.2</t>
        </is>
      </c>
      <c r="D9" s="26" t="inlineStr">
        <is>
          <t>CC1 Control environment</t>
        </is>
      </c>
      <c r="E9" s="27" t="inlineStr">
        <is>
          <t>Board independence and oversight of internal control (COSO Principle 2)</t>
        </is>
      </c>
      <c r="F9" s="28" t="inlineStr">
        <is>
          <t xml:space="preserve">Someone outside day-to-day management actually looks at security and risk. An independent director is one structure. An advisory board is a common early-stage approach. What matters is documented oversight, not the label on the group.</t>
        </is>
      </c>
      <c r="G9" s="28" t="inlineStr">
        <is>
          <t xml:space="preserve">Sample control: Leadership, or a board or advisory group, reviews security status and open risks at least twice a year and records decisions.
Evidence it operates: Minutes or notes from board or advisory discussions that cover security; a short governance or security charter; materials management shared with that group on risk.</t>
        </is>
      </c>
      <c r="H9" s="29" t="inlineStr">
        <is>
          <t>Not Started</t>
        </is>
      </c>
      <c r="I9" s="30" t="n"/>
      <c r="J9" s="30" t="n"/>
      <c r="K9" s="31" t="n"/>
      <c r="N9" s="20">
        <f>IF(COUNTIF(H38:H38,"N/A")=1,"",COUNTIF(H38:H38,"Implemented")/(1-COUNTIF(H38:H38,"N/A")))</f>
        <v/>
      </c>
    </row>
    <row r="10" ht="120" customHeight="1">
      <c r="B10" s="24" t="n">
        <v>3</v>
      </c>
      <c r="C10" s="25" t="inlineStr">
        <is>
          <t>CC1.3</t>
        </is>
      </c>
      <c r="D10" s="26" t="inlineStr">
        <is>
          <t>CC1 Control environment</t>
        </is>
      </c>
      <c r="E10" s="27" t="inlineStr">
        <is>
          <t>Structures, reporting lines, and authorities (COSO Principle 3)</t>
        </is>
      </c>
      <c r="F10" s="28" t="inlineStr">
        <is>
          <t>It is clear who owns security and who they report to. The security lead has a defined mandate and enough authority to act, not an informal side job with no reporting line.</t>
        </is>
      </c>
      <c r="G10" s="28" t="inlineStr">
        <is>
          <t xml:space="preserve">Sample control: An org chart and a named security owner exist, and security responsibilities are written into the relevant roles.
Evidence it operates: Current org chart; job descriptions for security-relevant roles; a simple RACI or responsibility matrix.</t>
        </is>
      </c>
      <c r="H10" s="29" t="inlineStr">
        <is>
          <t>Not Started</t>
        </is>
      </c>
      <c r="I10" s="30" t="n"/>
      <c r="J10" s="30" t="n"/>
      <c r="K10" s="31" t="n"/>
      <c r="N10" s="20">
        <f>IF(COUNTIF(H39:H40,"N/A")=2,"",COUNTIF(H39:H40,"Implemented")/(2-COUNTIF(H39:H40,"N/A")))</f>
        <v/>
      </c>
    </row>
    <row r="11" ht="120" customHeight="1">
      <c r="B11" s="24" t="n">
        <v>4</v>
      </c>
      <c r="C11" s="25" t="inlineStr">
        <is>
          <t>CC1.4</t>
        </is>
      </c>
      <c r="D11" s="26" t="inlineStr">
        <is>
          <t>CC1 Control environment</t>
        </is>
      </c>
      <c r="E11" s="27" t="inlineStr">
        <is>
          <t>Attract, develop, and retain competent people (COSO Principle 4)</t>
        </is>
      </c>
      <c r="F11" s="28" t="inlineStr">
        <is>
          <t>People who design, operate, or administer the system are hired and trained for that work. Security awareness training is assigned and tracked. Background checks are a common hiring control where the role warrants them.</t>
        </is>
      </c>
      <c r="G11" s="28" t="inlineStr">
        <is>
          <t xml:space="preserve">Sample control: New hires get background checks where the role warrants and complete security training within 30 days and then every year.
Evidence it operates: Training assignment and completion records; hiring checks appropriate to the role (a background-check policy is typical); onboarding steps that include security; role descriptions that name security responsibilities.</t>
        </is>
      </c>
      <c r="H11" s="29" t="inlineStr">
        <is>
          <t>Not Started</t>
        </is>
      </c>
      <c r="I11" s="30" t="n"/>
      <c r="J11" s="30" t="n"/>
      <c r="K11" s="31" t="n"/>
    </row>
    <row r="12" ht="120" customHeight="1">
      <c r="B12" s="24" t="n">
        <v>5</v>
      </c>
      <c r="C12" s="25" t="inlineStr">
        <is>
          <t>CC1.5</t>
        </is>
      </c>
      <c r="D12" s="26" t="inlineStr">
        <is>
          <t>CC1 Control environment</t>
        </is>
      </c>
      <c r="E12" s="27" t="inlineStr">
        <is>
          <t>Accountability for internal control responsibilities (COSO Principle 5)</t>
        </is>
      </c>
      <c r="F12" s="28" t="inlineStr">
        <is>
          <t>People are answerable for the controls they own. Control failures are tracked through to a correction, not only written down. There is a known consequence for serious violations of the code of conduct.</t>
        </is>
      </c>
      <c r="G12" s="28" t="inlineStr">
        <is>
          <t xml:space="preserve">Sample control: Security responsibilities appear in role descriptions and performance reviews, and policy violations follow a documented process.
Evidence it operates: Policy-violation or disciplinary procedure; remediation tracking for control failures; notes from a periodic control review that show owners and outcomes.</t>
        </is>
      </c>
      <c r="H12" s="29" t="inlineStr">
        <is>
          <t>Not Started</t>
        </is>
      </c>
      <c r="I12" s="30" t="n"/>
      <c r="J12" s="30" t="n"/>
      <c r="K12" s="31" t="n"/>
    </row>
    <row r="13" ht="120" customHeight="1">
      <c r="B13" s="32" t="n">
        <v>6</v>
      </c>
      <c r="C13" s="33" t="inlineStr">
        <is>
          <t>CC2.1</t>
        </is>
      </c>
      <c r="D13" s="34" t="inlineStr">
        <is>
          <t>CC2 Communication and information</t>
        </is>
      </c>
      <c r="E13" s="35" t="inlineStr">
        <is>
          <t>Obtain and use relevant, quality information (COSO Principle 13)</t>
        </is>
      </c>
      <c r="F13" s="36" t="inlineStr">
        <is>
          <t>The information used to run internal control is relevant and reliable enough to act on: timely, accurate, complete enough for the decision, protected, and retained. Typical inputs are an asset inventory, access lists, risk ratings, and incident records that people actually use.</t>
        </is>
      </c>
      <c r="G13" s="36" t="inlineStr">
        <is>
          <t xml:space="preserve">Sample control: An up-to-date system inventory, data-flow diagram, and log sources show what the system is and what it records.
Evidence it operates: Inventory of systems and data used for control decisions; source and owner for the security reports you rely on; an example of a decision that used that information (an access review, a risk rating, or incident triage).</t>
        </is>
      </c>
      <c r="H13" s="29" t="inlineStr">
        <is>
          <t>Not Started</t>
        </is>
      </c>
      <c r="I13" s="30" t="n"/>
      <c r="J13" s="30" t="n"/>
      <c r="K13" s="31" t="n"/>
    </row>
    <row r="14" ht="120" customHeight="1">
      <c r="B14" s="32" t="n">
        <v>7</v>
      </c>
      <c r="C14" s="33" t="inlineStr">
        <is>
          <t>CC2.2</t>
        </is>
      </c>
      <c r="D14" s="34" t="inlineStr">
        <is>
          <t>CC2 Communication and information</t>
        </is>
      </c>
      <c r="E14" s="35" t="inlineStr">
        <is>
          <t>Internal communication of control information (COSO Principle 14)</t>
        </is>
      </c>
      <c r="F14" s="36" t="inlineStr">
        <is>
          <t xml:space="preserve">Employees can find the security policies and objectives that apply to them, understand their responsibilities, and acknowledge them. Policies are versioned and reviewed on a defined cycle. Annual review is common; the criterion does not set a cadence.</t>
        </is>
      </c>
      <c r="G14" s="36" t="inlineStr">
        <is>
          <t xml:space="preserve">Sample control: Security policies are published internally and employees acknowledge them, with changes announced to staff.
Evidence it operates: Information security policy with version and review date; acknowledgment records; the place employees actually open the policy; a record that a material policy change was communicated.</t>
        </is>
      </c>
      <c r="H14" s="29" t="inlineStr">
        <is>
          <t>Not Started</t>
        </is>
      </c>
      <c r="I14" s="30" t="n"/>
      <c r="J14" s="30" t="n"/>
      <c r="K14" s="31" t="n"/>
    </row>
    <row r="15" ht="120" customHeight="1">
      <c r="B15" s="32" t="n">
        <v>8</v>
      </c>
      <c r="C15" s="33" t="inlineStr">
        <is>
          <t>CC2.3</t>
        </is>
      </c>
      <c r="D15" s="34" t="inlineStr">
        <is>
          <t>CC2 Communication and information</t>
        </is>
      </c>
      <c r="E15" s="35" t="inlineStr">
        <is>
          <t>Communication with external parties (COSO Principle 15)</t>
        </is>
      </c>
      <c r="F15" s="36" t="inlineStr">
        <is>
          <t xml:space="preserve">Customers, vendors, and other outsiders are told what they need in order to meet their responsibilities, and how to report a security concern. Contract terms usually carry the security obligations. A data processing agreement is typical when personal data is in scope. A public status page is a common way to talk about uptime; it belongs with availability commitments, not with these security criteria.</t>
        </is>
      </c>
      <c r="G15" s="36" t="inlineStr">
        <is>
          <t xml:space="preserve">Sample control: Customers receive security commitments in contracts, can reach a published security contact, and are notified of relevant changes or incidents.
Evidence it operates: A published security contact or other working channel for outsiders to report a concern; customer contract or security-addendum language; vendor data-handling terms.</t>
        </is>
      </c>
      <c r="H15" s="29" t="inlineStr">
        <is>
          <t>Not Started</t>
        </is>
      </c>
      <c r="I15" s="30" t="n"/>
      <c r="J15" s="30" t="n"/>
      <c r="K15" s="31" t="n"/>
    </row>
    <row r="16" ht="120" customHeight="1">
      <c r="B16" s="37" t="n">
        <v>9</v>
      </c>
      <c r="C16" s="38" t="inlineStr">
        <is>
          <t>CC3.1</t>
        </is>
      </c>
      <c r="D16" s="39" t="inlineStr">
        <is>
          <t>CC3 Risk assessment</t>
        </is>
      </c>
      <c r="E16" s="40" t="inlineStr">
        <is>
          <t>Specify objectives clearly enough to identify risk (COSO Principle 6)</t>
        </is>
      </c>
      <c r="F16" s="41" t="inlineStr">
        <is>
          <t>Security objectives are written clearly enough that you can tell what would count as a risk to them. For a first SOC 2 this is usually the security commitments for the system: who it serves, what must be protected, and what is inside the boundary.</t>
        </is>
      </c>
      <c r="G16" s="41" t="inlineStr">
        <is>
          <t xml:space="preserve">Sample control: Security objectives tied to customer commitments are written down and reviewed every year.
Evidence it operates: Documented system or security objectives; a scope description (services, data, system boundary); a visible link from the risk assessment back to those objectives.</t>
        </is>
      </c>
      <c r="H16" s="29" t="inlineStr">
        <is>
          <t>Not Started</t>
        </is>
      </c>
      <c r="I16" s="30" t="n"/>
      <c r="J16" s="30" t="n"/>
      <c r="K16" s="31" t="n"/>
    </row>
    <row r="17" ht="120" customHeight="1">
      <c r="B17" s="37" t="n">
        <v>10</v>
      </c>
      <c r="C17" s="38" t="inlineStr">
        <is>
          <t>CC3.2</t>
        </is>
      </c>
      <c r="D17" s="39" t="inlineStr">
        <is>
          <t>CC3 Risk assessment</t>
        </is>
      </c>
      <c r="E17" s="40" t="inlineStr">
        <is>
          <t>Identify and analyze risks to objectives (COSO Principle 7)</t>
        </is>
      </c>
      <c r="F17" s="41" t="inlineStr">
        <is>
          <t>Risks to those objectives are identified and analyzed on a defined cycle, and the analysis is what you use to decide how to respond. The method is written down, not only a list of risks.</t>
        </is>
      </c>
      <c r="G17" s="41" t="inlineStr">
        <is>
          <t xml:space="preserve">Sample control: A risk assessment is performed every year and after significant changes, and the results feed a risk register with owners.
Evidence it operates: A dated risk assessment; a short scoring method (this workbook uses Likelihood × Impact on the Risk Register); named risk owners; an example of a priority or control that changed because of the assessment.</t>
        </is>
      </c>
      <c r="H17" s="29" t="inlineStr">
        <is>
          <t>Not Started</t>
        </is>
      </c>
      <c r="I17" s="30" t="n"/>
      <c r="J17" s="30" t="n"/>
      <c r="K17" s="31" t="n"/>
    </row>
    <row r="18" ht="120" customHeight="1">
      <c r="B18" s="37" t="n">
        <v>11</v>
      </c>
      <c r="C18" s="38" t="inlineStr">
        <is>
          <t>CC3.3</t>
        </is>
      </c>
      <c r="D18" s="39" t="inlineStr">
        <is>
          <t>CC3 Risk assessment</t>
        </is>
      </c>
      <c r="E18" s="40" t="inlineStr">
        <is>
          <t>Consider the potential for fraud (COSO Principle 8)</t>
        </is>
      </c>
      <c r="F18" s="41" t="inlineStr">
        <is>
          <t>The risk assessment explicitly considers fraud. Typical scenarios are misuse of access, an insider taking data, and someone bypassing a control so the act is not visible.</t>
        </is>
      </c>
      <c r="G18" s="41" t="inlineStr">
        <is>
          <t xml:space="preserve">Sample control: The annual risk assessment explicitly considers fraud, such as misuse of admin access or tampering with financial data.
Evidence it operates: Fraud scenarios in the risk register; notes on segregation of duties, or the compensating review where duties cannot be split; access-review records for privileged roles.</t>
        </is>
      </c>
      <c r="H18" s="29" t="inlineStr">
        <is>
          <t>Not Started</t>
        </is>
      </c>
      <c r="I18" s="30" t="n"/>
      <c r="J18" s="30" t="n"/>
      <c r="K18" s="31" t="n"/>
    </row>
    <row r="19" ht="120" customHeight="1">
      <c r="B19" s="37" t="n">
        <v>12</v>
      </c>
      <c r="C19" s="38" t="inlineStr">
        <is>
          <t>CC3.4</t>
        </is>
      </c>
      <c r="D19" s="39" t="inlineStr">
        <is>
          <t>CC3 Risk assessment</t>
        </is>
      </c>
      <c r="E19" s="40" t="inlineStr">
        <is>
          <t>Identify and assess significant change (COSO Principle 9)</t>
        </is>
      </c>
      <c r="F19" s="41" t="inlineStr">
        <is>
          <t>Significant change is assessed for new risk: product, infrastructure, vendors, people, and the technology environment. The look can be lightweight. It has to happen, and it has to be visible afterward.</t>
        </is>
      </c>
      <c r="G19" s="41" t="inlineStr">
        <is>
          <t xml:space="preserve">Sample control: Significant changes, such as new products, vendors, or a reorganization, trigger a review of the risk assessment.
Evidence it operates: A change or vendor-onboarding step that includes a risk look; examples of risk notes on recent significant changes; a short rule for which changes require that look.</t>
        </is>
      </c>
      <c r="H19" s="29" t="inlineStr">
        <is>
          <t>Not Started</t>
        </is>
      </c>
      <c r="I19" s="30" t="n"/>
      <c r="J19" s="30" t="n"/>
      <c r="K19" s="31" t="n"/>
    </row>
    <row r="20" ht="120" customHeight="1">
      <c r="B20" s="42" t="n">
        <v>13</v>
      </c>
      <c r="C20" s="43" t="inlineStr">
        <is>
          <t>CC4.1</t>
        </is>
      </c>
      <c r="D20" s="44" t="inlineStr">
        <is>
          <t>CC4 Monitoring activities</t>
        </is>
      </c>
      <c r="E20" s="45" t="inlineStr">
        <is>
          <t>Ongoing and separate evaluations of internal control (COSO Principle 16)</t>
        </is>
      </c>
      <c r="F20" s="46" t="inlineStr">
        <is>
          <t>Someone checks whether controls are present and operating, on a mix of ongoing checks and separate reviews. Capturing a log is not the same thing as evaluating the control.</t>
        </is>
      </c>
      <c r="G20" s="46" t="inlineStr">
        <is>
          <t xml:space="preserve">Sample control: Controls are reviewed on a schedule, through internal self-assessment or an outside review, and the results are recorded.
Evidence it operates: Periodic control self-assessment or review notes; a deficiency log opened from those reviews; evidence the result reached a person who can act.</t>
        </is>
      </c>
      <c r="H20" s="29" t="inlineStr">
        <is>
          <t>Not Started</t>
        </is>
      </c>
      <c r="I20" s="30" t="n"/>
      <c r="J20" s="30" t="n"/>
      <c r="K20" s="31" t="n"/>
    </row>
    <row r="21" ht="120" customHeight="1">
      <c r="B21" s="42" t="n">
        <v>14</v>
      </c>
      <c r="C21" s="43" t="inlineStr">
        <is>
          <t>CC4.2</t>
        </is>
      </c>
      <c r="D21" s="44" t="inlineStr">
        <is>
          <t>CC4 Monitoring activities</t>
        </is>
      </c>
      <c r="E21" s="45" t="inlineStr">
        <is>
          <t>Evaluate and communicate internal control deficiencies (COSO Principle 17)</t>
        </is>
      </c>
      <c r="F21" s="46" t="inlineStr">
        <is>
          <t>When a deficiency is found, it is evaluated, communicated to the people who must fix it (and to senior management and the board when that is your governance), and tracked until it is remediated.</t>
        </is>
      </c>
      <c r="G21" s="46" t="inlineStr">
        <is>
          <t xml:space="preserve">Sample control: Deficiencies found in reviews are logged as tickets with owners and due dates and tracked to closure.
Evidence it operates: Deficiency or remediation log with owners and dates; tickets showing closure; a record that a material gap was communicated to management.</t>
        </is>
      </c>
      <c r="H21" s="29" t="inlineStr">
        <is>
          <t>Not Started</t>
        </is>
      </c>
      <c r="I21" s="30" t="n"/>
      <c r="J21" s="30" t="n"/>
      <c r="K21" s="31" t="n"/>
    </row>
    <row r="22" ht="120" customHeight="1">
      <c r="B22" s="47" t="n">
        <v>15</v>
      </c>
      <c r="C22" s="48" t="inlineStr">
        <is>
          <t>CC5.1</t>
        </is>
      </c>
      <c r="D22" s="49" t="inlineStr">
        <is>
          <t>CC5 Control activities</t>
        </is>
      </c>
      <c r="E22" s="50" t="inlineStr">
        <is>
          <t>Select and develop control activities (COSO Principle 10)</t>
        </is>
      </c>
      <c r="F22" s="51" t="inlineStr">
        <is>
          <t>For risks that matter to your objectives, you select control activities that bring risk to an acceptable level. The mix usually includes preventive and detective controls, and duties that should be split are split or paired with a compensating review.</t>
        </is>
      </c>
      <c r="G22" s="51" t="inlineStr">
        <is>
          <t xml:space="preserve">Sample control: Each significant risk in the register maps to at least one control, and gaps are accepted or remediated with a decision on file.
Evidence it operates: A control list or matrix mapping risks to activities; examples of segregation of duties, or the compensating review where a split is not practical.</t>
        </is>
      </c>
      <c r="H22" s="29" t="inlineStr">
        <is>
          <t>Not Started</t>
        </is>
      </c>
      <c r="I22" s="30" t="n"/>
      <c r="J22" s="30" t="n"/>
      <c r="K22" s="31" t="n"/>
    </row>
    <row r="23" ht="120" customHeight="1">
      <c r="B23" s="47" t="n">
        <v>16</v>
      </c>
      <c r="C23" s="48" t="inlineStr">
        <is>
          <t>CC5.2</t>
        </is>
      </c>
      <c r="D23" s="49" t="inlineStr">
        <is>
          <t>CC5 Control activities</t>
        </is>
      </c>
      <c r="E23" s="50" t="inlineStr">
        <is>
          <t>General control activities over technology (COSO Principle 11)</t>
        </is>
      </c>
      <c r="F23" s="51" t="inlineStr">
        <is>
          <t>Technology general controls support the control activities: identity and access administration, infrastructure configuration, logging, and how technology is acquired and changed. These are built into systems where you can, not only written as policy.</t>
        </is>
      </c>
      <c r="G23" s="51" t="inlineStr">
        <is>
          <t xml:space="preserve">Sample control: Technology controls for access, change, and operations are defined and assigned to owners.
Evidence it operates: Identity-provider settings; a configuration or hardening baseline; logging and alerting ownership; evidence these technology controls are reviewed. Multi-factor authentication is a common choice here; the criterion does not name it.</t>
        </is>
      </c>
      <c r="H23" s="29" t="inlineStr">
        <is>
          <t>Not Started</t>
        </is>
      </c>
      <c r="I23" s="30" t="n"/>
      <c r="J23" s="30" t="n"/>
      <c r="K23" s="31" t="n"/>
    </row>
    <row r="24" ht="120" customHeight="1">
      <c r="B24" s="47" t="n">
        <v>17</v>
      </c>
      <c r="C24" s="48" t="inlineStr">
        <is>
          <t>CC5.3</t>
        </is>
      </c>
      <c r="D24" s="49" t="inlineStr">
        <is>
          <t>CC5 Control activities</t>
        </is>
      </c>
      <c r="E24" s="50" t="inlineStr">
        <is>
          <t>Deploy controls through policies and procedures (COSO Principle 12)</t>
        </is>
      </c>
      <c r="F24" s="51" t="inlineStr">
        <is>
          <t>Policies say what is expected. Procedures say how people carry that out in the day-to-day work. Someone is accountable for each, and they are reviewed when the system or the risk changes.</t>
        </is>
      </c>
      <c r="G24" s="51" t="inlineStr">
        <is>
          <t xml:space="preserve">Sample control: Policies are approved by management, reviewed every year, and put into practice through procedures and tooling.
Evidence it operates: Policies with owners and review dates; runbooks or SOPs for the material control areas; a recent ticket, checklist, or log showing a procedure was followed.</t>
        </is>
      </c>
      <c r="H24" s="29" t="inlineStr">
        <is>
          <t>Not Started</t>
        </is>
      </c>
      <c r="I24" s="30" t="n"/>
      <c r="J24" s="30" t="n"/>
      <c r="K24" s="31" t="n"/>
    </row>
    <row r="25" ht="120" customHeight="1">
      <c r="B25" s="24" t="n">
        <v>18</v>
      </c>
      <c r="C25" s="25" t="inlineStr">
        <is>
          <t>CC6.1</t>
        </is>
      </c>
      <c r="D25" s="26" t="inlineStr">
        <is>
          <t>CC6 Logical and physical access</t>
        </is>
      </c>
      <c r="E25" s="27" t="inlineStr">
        <is>
          <t>Logical access security over protected information assets</t>
        </is>
      </c>
      <c r="F25" s="28" t="inlineStr">
        <is>
          <t xml:space="preserve">Logical access is implemented over the systems and data you protect: assets are identified, users and services are authenticated, and access rules restrict what they can reach. Encryption at rest, with keys protected in generation, storage, use, and destruction, is a common supplement when the risk assessment calls for it. AES-256 is a typical design choice; the criterion does not name an algorithm.</t>
        </is>
      </c>
      <c r="G25" s="28" t="inlineStr">
        <is>
          <t xml:space="preserve">Sample control: Production access requires SSO with MFA, access is role-based, and data is encrypted at rest.
Evidence it operates: System and data inventory used for access decisions; identity-provider and cloud access configuration; authentication requirements. If you encrypt, where keys live and who can use them.</t>
        </is>
      </c>
      <c r="H25" s="29" t="inlineStr">
        <is>
          <t>Not Started</t>
        </is>
      </c>
      <c r="I25" s="30" t="n"/>
      <c r="J25" s="30" t="n"/>
      <c r="K25" s="31" t="n"/>
    </row>
    <row r="26" ht="120" customHeight="1">
      <c r="B26" s="24" t="n">
        <v>19</v>
      </c>
      <c r="C26" s="25" t="inlineStr">
        <is>
          <t>CC6.2</t>
        </is>
      </c>
      <c r="D26" s="26" t="inlineStr">
        <is>
          <t>CC6 Logical and physical access</t>
        </is>
      </c>
      <c r="E26" s="27" t="inlineStr">
        <is>
          <t>Register, authorize, and remove user access credentials</t>
        </is>
      </c>
      <c r="F26" s="28" t="inlineStr">
        <is>
          <t>People and other users you administer do not receive credentials until access is registered and authorized. Credentials are removed when access is no longer authorized, including when someone leaves. Access is reviewed on a cycle you set so leftover access is caught.</t>
        </is>
      </c>
      <c r="G26" s="28" t="inlineStr">
        <is>
          <t xml:space="preserve">Sample control: New accounts are created only from an approved access request.
Evidence it operates: Access-request records with approval before provisioning; provisioning steps; completed offboarding samples showing credentials removed; the timing you commit to for removal; a periodic access review and the changes it produced.</t>
        </is>
      </c>
      <c r="H26" s="29" t="inlineStr">
        <is>
          <t>Not Started</t>
        </is>
      </c>
      <c r="I26" s="30" t="n"/>
      <c r="J26" s="30" t="n"/>
      <c r="K26" s="31" t="n"/>
    </row>
    <row r="27" ht="120" customHeight="1">
      <c r="B27" s="24" t="n">
        <v>20</v>
      </c>
      <c r="C27" s="25" t="inlineStr">
        <is>
          <t>CC6.3</t>
        </is>
      </c>
      <c r="D27" s="26" t="inlineStr">
        <is>
          <t>CC6 Logical and physical access</t>
        </is>
      </c>
      <c r="E27" s="27" t="inlineStr">
        <is>
          <t>Authorize, modify, or remove access by role, least privilege, and segregation of duties</t>
        </is>
      </c>
      <c r="F27" s="28" t="inlineStr">
        <is>
          <t>Access to data, software, and functions is granted, changed, and removed based on role and job need. Least privilege and segregation of duties are designed in. A role change updates access instead of leaving the old rights in place.</t>
        </is>
      </c>
      <c r="G27" s="28" t="inlineStr">
        <is>
          <t xml:space="preserve">Sample control: Access is reviewed every quarter, and departing employees lose access within one business day.
Evidence it operates: Role definitions; access-change records tied to role changes; a periodic review of roles and rules; segregation notes for sensitive functions.</t>
        </is>
      </c>
      <c r="H27" s="29" t="inlineStr">
        <is>
          <t>Not Started</t>
        </is>
      </c>
      <c r="I27" s="30" t="n"/>
      <c r="J27" s="30" t="n"/>
      <c r="K27" s="31" t="n"/>
    </row>
    <row r="28" ht="120" customHeight="1">
      <c r="B28" s="24" t="n">
        <v>21</v>
      </c>
      <c r="C28" s="25" t="inlineStr">
        <is>
          <t>CC6.4</t>
        </is>
      </c>
      <c r="D28" s="26" t="inlineStr">
        <is>
          <t>CC6 Logical and physical access</t>
        </is>
      </c>
      <c r="E28" s="27" t="inlineStr">
        <is>
          <t>Restrict physical access to facilities and protected information assets</t>
        </is>
      </c>
      <c r="F28" s="28" t="inlineStr">
        <is>
          <t>Physical access to facilities and to protected assets (offices, data-center space you control, backup media, other sensitive locations) is limited to authorized people, changed when roles change, and reviewed. A company whose production systems sit in a cloud provider's data center usually points to that provider's own physical controls and to the provider's SOC 2 report, plus whatever office controls are inside your own boundary. This is the physical-access criterion. Threats from outside the network boundary are CC6.6.</t>
        </is>
      </c>
      <c r="G28" s="28" t="inlineStr">
        <is>
          <t xml:space="preserve">Sample control: Physical security of the data center is inherited from the cloud provider, confirmed by reviewing its SOC 2 report.
Evidence it operates: Office badge, key, or visitor process if you have a space, and a review of who has access. For a cloud data center, the provider's SOC 2 report from the provider's assurance portal (not a marketing page), showing physical-access controls. Media-storage access if backup media is in your possession.</t>
        </is>
      </c>
      <c r="H28" s="29" t="inlineStr">
        <is>
          <t>Not Started</t>
        </is>
      </c>
      <c r="I28" s="30" t="n"/>
      <c r="J28" s="30" t="n"/>
      <c r="K28" s="31" t="n"/>
    </row>
    <row r="29" ht="120" customHeight="1">
      <c r="B29" s="24" t="n">
        <v>22</v>
      </c>
      <c r="C29" s="25" t="inlineStr">
        <is>
          <t>CC6.5</t>
        </is>
      </c>
      <c r="D29" s="26" t="inlineStr">
        <is>
          <t>CC6 Logical and physical access</t>
        </is>
      </c>
      <c r="E29" s="27" t="inlineStr">
        <is>
          <t>Make data and software unreadable before physical assets leave your control</t>
        </is>
      </c>
      <c r="F29" s="28" t="inlineStr">
        <is>
          <t>Logical and physical protections are not dropped while data or software can still be read. Before a laptop, disk, or other device is disposed of or leaves your control, the data and software on it are rendered unreadable. This is asset disposal, not employee offboarding (offboarding credentials are CC6.2).</t>
        </is>
      </c>
      <c r="G29" s="28" t="inlineStr">
        <is>
          <t xml:space="preserve">Sample control: Devices and storage are wiped or destroyed when retired, and customer data is deleted on a defined schedule.
Evidence it operates: Disposal or sanitization procedure; records for wiped or destroyed devices; the path for returned laptops and for retired volumes or snapshots.</t>
        </is>
      </c>
      <c r="H29" s="29" t="inlineStr">
        <is>
          <t>Not Started</t>
        </is>
      </c>
      <c r="I29" s="30" t="n"/>
      <c r="J29" s="30" t="n"/>
      <c r="K29" s="31" t="n"/>
    </row>
    <row r="30" ht="120" customHeight="1">
      <c r="B30" s="24" t="n">
        <v>23</v>
      </c>
      <c r="C30" s="25" t="inlineStr">
        <is>
          <t>CC6.6</t>
        </is>
      </c>
      <c r="D30" s="26" t="inlineStr">
        <is>
          <t>CC6 Logical and physical access</t>
        </is>
      </c>
      <c r="E30" s="27" t="inlineStr">
        <is>
          <t>Protect against threats from sources outside the system boundary</t>
        </is>
      </c>
      <c r="F30" s="28" t="inlineStr">
        <is>
          <t>Logical access measures protect the system from threats originating outside its boundary. Typical measures are restricted inbound paths, extra authentication for remote access, protection of credentials in transit beyond the boundary, and boundary protection that is actually monitored. This is not the physical-access criterion (that is CC6.4).</t>
        </is>
      </c>
      <c r="G30" s="28" t="inlineStr">
        <is>
          <t xml:space="preserve">Sample control: Firewalls or security groups restrict inbound traffic, and remote admin access goes through a VPN or bastion with MFA.
Evidence it operates: Security-group, firewall, or equivalent boundary rules; remote-access authentication settings; a list of external access points and what may pass through them; evidence boundary alerts are monitored.</t>
        </is>
      </c>
      <c r="H30" s="29" t="inlineStr">
        <is>
          <t>Not Started</t>
        </is>
      </c>
      <c r="I30" s="30" t="n"/>
      <c r="J30" s="30" t="n"/>
      <c r="K30" s="31" t="n"/>
    </row>
    <row r="31" ht="120" customHeight="1">
      <c r="B31" s="24" t="n">
        <v>24</v>
      </c>
      <c r="C31" s="25" t="inlineStr">
        <is>
          <t>CC6.7</t>
        </is>
      </c>
      <c r="D31" s="26" t="inlineStr">
        <is>
          <t>CC6 Logical and physical access</t>
        </is>
      </c>
      <c r="E31" s="27" t="inlineStr">
        <is>
          <t>Restrict and protect transmission, movement, and removal of information</t>
        </is>
      </c>
      <c r="F31" s="28" t="inlineStr">
        <is>
          <t>Information is transmitted, moved, or removed only by authorized users and processes, and it is protected while that happens. Encryption or another secured channel for data leaving the environment is the usual control. TLS 1.2 or later is a typical choice for web traffic, not a version the criterion names. Laptops and removable media that hold information need a protection method too.</t>
        </is>
      </c>
      <c r="G31" s="28" t="inlineStr">
        <is>
          <t xml:space="preserve">Sample control: Data in transit is encrypted, and moving data to removable media or unapproved destinations is restricted.
Evidence it operates: How public endpoints protect data in transit (configuration or certificate inventory). Rules for sending sensitive files; device protection for laptops (MDM or disk encryption is typical); removable-media rules if you use removable media.</t>
        </is>
      </c>
      <c r="H31" s="29" t="inlineStr">
        <is>
          <t>Not Started</t>
        </is>
      </c>
      <c r="I31" s="30" t="n"/>
      <c r="J31" s="30" t="n"/>
      <c r="K31" s="31" t="n"/>
    </row>
    <row r="32" ht="120" customHeight="1">
      <c r="B32" s="24" t="n">
        <v>25</v>
      </c>
      <c r="C32" s="25" t="inlineStr">
        <is>
          <t>CC6.8</t>
        </is>
      </c>
      <c r="D32" s="26" t="inlineStr">
        <is>
          <t>CC6 Logical and physical access</t>
        </is>
      </c>
      <c r="E32" s="27" t="inlineStr">
        <is>
          <t>Prevent, detect, and act on unauthorized or malicious software</t>
        </is>
      </c>
      <c r="F32" s="28" t="inlineStr">
        <is>
          <t>Unauthorized or malicious software is prevented where you can, and detected and acted on when it appears. Installation is limited to authorized people, malware controls are maintained, and software is introduced through a defined change path.</t>
        </is>
      </c>
      <c r="G32" s="28" t="inlineStr">
        <is>
          <t xml:space="preserve">Sample control: Endpoint protection runs on company devices, and only approved software can be installed on production systems.
Evidence it operates: Endpoint management or an install restriction; anti-malware or EDR coverage and a sample of an alert that was reviewed; the path used to introduce new software.</t>
        </is>
      </c>
      <c r="H32" s="29" t="inlineStr">
        <is>
          <t>Not Started</t>
        </is>
      </c>
      <c r="I32" s="30" t="n"/>
      <c r="J32" s="30" t="n"/>
      <c r="K32" s="31" t="n"/>
    </row>
    <row r="33" ht="120" customHeight="1">
      <c r="B33" s="32" t="n">
        <v>26</v>
      </c>
      <c r="C33" s="33" t="inlineStr">
        <is>
          <t>CC7.1</t>
        </is>
      </c>
      <c r="D33" s="34" t="inlineStr">
        <is>
          <t>CC7 System operations</t>
        </is>
      </c>
      <c r="E33" s="35" t="inlineStr">
        <is>
          <t>Detect configuration changes that add vulnerabilities, and new vulnerabilities</t>
        </is>
      </c>
      <c r="F33" s="36" t="inlineStr">
        <is>
          <t>You detect two things: configuration changes that introduce vulnerabilities, and newly discovered vulnerabilities the system is susceptible to. Findings are remediated on a timeline tied to severity. Vulnerability scanning, after significant change and on a periodic cycle, is the usual detection method. A web-application penetration test is one way teams often go deeper on this criterion. It is not required evidence.</t>
        </is>
      </c>
      <c r="G33" s="36" t="inlineStr">
        <is>
          <t xml:space="preserve">Sample control: Vulnerability scans run on a schedule and after significant changes, and findings are fixed within severity-based timelines.
Evidence it operates: Vulnerability scan results and the remediation that followed; when scans run, including after significant change; a configuration standard and a way you notice drift. A pentest report, if you have one.</t>
        </is>
      </c>
      <c r="H33" s="29" t="inlineStr">
        <is>
          <t>Not Started</t>
        </is>
      </c>
      <c r="I33" s="30" t="n"/>
      <c r="J33" s="30" t="n"/>
      <c r="K33" s="31" t="n"/>
    </row>
    <row r="34" ht="120" customHeight="1">
      <c r="B34" s="32" t="n">
        <v>27</v>
      </c>
      <c r="C34" s="33" t="inlineStr">
        <is>
          <t>CC7.2</t>
        </is>
      </c>
      <c r="D34" s="34" t="inlineStr">
        <is>
          <t>CC7 System operations</t>
        </is>
      </c>
      <c r="E34" s="35" t="inlineStr">
        <is>
          <t>Monitor system components for anomalies that may be security events</t>
        </is>
      </c>
      <c r="F34" s="36" t="inlineStr">
        <is>
          <t xml:space="preserve">System components are monitored for anomalies that indicate malicious acts, natural disasters, or errors that could stop you meeting your objectives. Anomalies are analyzed to decide whether they are security events. Alerts that are generated and never reviewed do not meet the point of this criterion.</t>
        </is>
      </c>
      <c r="G34" s="36" t="inlineStr">
        <is>
          <t xml:space="preserve">Sample control: Logs from production systems are centralized, and alerts for anomalous activity go to an on-call responder.
Evidence it operates: Logging and detection configuration; the rules or signals you treat as anomalies; samples of triage (a ticket, on-call note, or review log); a named owner for the detection tools.</t>
        </is>
      </c>
      <c r="H34" s="29" t="inlineStr">
        <is>
          <t>Not Started</t>
        </is>
      </c>
      <c r="I34" s="30" t="n"/>
      <c r="J34" s="30" t="n"/>
      <c r="K34" s="31" t="n"/>
    </row>
    <row r="35" ht="120" customHeight="1">
      <c r="B35" s="32" t="n">
        <v>28</v>
      </c>
      <c r="C35" s="33" t="inlineStr">
        <is>
          <t>CC7.3</t>
        </is>
      </c>
      <c r="D35" s="34" t="inlineStr">
        <is>
          <t>CC7 System operations</t>
        </is>
      </c>
      <c r="E35" s="35" t="inlineStr">
        <is>
          <t>Evaluate security events to determine whether they are security incidents</t>
        </is>
      </c>
      <c r="F35" s="36" t="inlineStr">
        <is>
          <t>Security events are evaluated to decide whether they could or did cause a failure to meet objectives. That failure is a security incident. If it is, action is taken to prevent or address it. This is the evaluation step. The response program itself is CC7.4.</t>
        </is>
      </c>
      <c r="G35" s="36" t="inlineStr">
        <is>
          <t xml:space="preserve">Sample control: Alerts are triaged against defined criteria to decide whether they are security incidents.
Evidence it operates: Severity or event-to-incident criteria; examples of events that were reviewed and either escalated or closed; the named people who do that evaluation.</t>
        </is>
      </c>
      <c r="H35" s="29" t="inlineStr">
        <is>
          <t>Not Started</t>
        </is>
      </c>
      <c r="I35" s="30" t="n"/>
      <c r="J35" s="30" t="n"/>
      <c r="K35" s="31" t="n"/>
    </row>
    <row r="36" ht="120" customHeight="1">
      <c r="B36" s="32" t="n">
        <v>29</v>
      </c>
      <c r="C36" s="33" t="inlineStr">
        <is>
          <t>CC7.4</t>
        </is>
      </c>
      <c r="D36" s="34" t="inlineStr">
        <is>
          <t>CC7 System operations</t>
        </is>
      </c>
      <c r="E36" s="35" t="inlineStr">
        <is>
          <t>Respond to identified security incidents</t>
        </is>
      </c>
      <c r="F36" s="36" t="inlineStr">
        <is>
          <t xml:space="preserve">Identified security incidents are handled by a defined response program: understand what happened, contain it, remediate it, and communicate with the people who need to know. Roles are assigned, including outside help if you will use it. The program is evaluated on a cycle you choose. Walking through the program (a tabletop or a real incident) is how you learn whether it works. An untested plan is weaker preparation.</t>
        </is>
      </c>
      <c r="G36" s="36" t="inlineStr">
        <is>
          <t xml:space="preserve">Sample control: A documented incident response plan assigns roles, and incidents are tracked from detection through resolution.
Evidence it operates: Incident-response program covering roles, containment, remediation, and communication; a record from a real incident or a tabletop; notes showing a lesson was fed back into the program.</t>
        </is>
      </c>
      <c r="H36" s="29" t="inlineStr">
        <is>
          <t>Not Started</t>
        </is>
      </c>
      <c r="I36" s="30" t="n"/>
      <c r="J36" s="30" t="n"/>
      <c r="K36" s="31" t="n"/>
    </row>
    <row r="37" ht="120" customHeight="1">
      <c r="B37" s="32" t="n">
        <v>30</v>
      </c>
      <c r="C37" s="33" t="inlineStr">
        <is>
          <t>CC7.5</t>
        </is>
      </c>
      <c r="D37" s="34" t="inlineStr">
        <is>
          <t>CC7 System operations</t>
        </is>
      </c>
      <c r="E37" s="35" t="inlineStr">
        <is>
          <t>Recover from identified security incidents</t>
        </is>
      </c>
      <c r="F37" s="36" t="inlineStr">
        <is>
          <t>After a security incident, you restore the affected environment, determine root cause, communicate what recovery required, and change preventive or detective controls so a repeat is less likely. Testing the recovery steps is a point of focus. Broader business-disruption planning, including keeping the service going through other kinds of disruption, is CC9.1, not this criterion.</t>
        </is>
      </c>
      <c r="G37" s="36" t="inlineStr">
        <is>
          <t xml:space="preserve">Sample control: After an incident, systems are restored and a post-incident review records root cause and follow-up actions.
Evidence it operates: Recovery steps (rebuild, patch, configuration change, restore); a root-cause note from an incident or exercise; a record of a recovery test if you have run one; evidence lessons changed the plan. Business-continuity scope beyond incident recovery belongs with CC9.1.</t>
        </is>
      </c>
      <c r="H37" s="29" t="inlineStr">
        <is>
          <t>Not Started</t>
        </is>
      </c>
      <c r="I37" s="30" t="n"/>
      <c r="J37" s="30" t="n"/>
      <c r="K37" s="31" t="n"/>
    </row>
    <row r="38" ht="120" customHeight="1">
      <c r="B38" s="37" t="n">
        <v>31</v>
      </c>
      <c r="C38" s="38" t="inlineStr">
        <is>
          <t>CC8.1</t>
        </is>
      </c>
      <c r="D38" s="39" t="inlineStr">
        <is>
          <t>CC8 Change management</t>
        </is>
      </c>
      <c r="E38" s="40" t="inlineStr">
        <is>
          <t>Authorize, design, test, approve, and implement changes</t>
        </is>
      </c>
      <c r="F38" s="41" t="inlineStr">
        <is>
          <t xml:space="preserve">Changes to infrastructure, data, software, and procedures are authorized, designed or acquired, configured, documented, tested, approved, and implemented. Emergency changes have a path that still gets reviewed. Peer review before production, including protected branches, is a common way software teams implement this. It is a control choice.</t>
        </is>
      </c>
      <c r="G38" s="41" t="inlineStr">
        <is>
          <t xml:space="preserve">Sample control: Code changes require pull request review and approval, pass automated tests, and are deployed through a controlled pipeline.
Evidence it operates: Change-management policy; a sample change showing test and approval before production; deployment or ticket history; an emergency-change record if that path has been used.</t>
        </is>
      </c>
      <c r="H38" s="29" t="inlineStr">
        <is>
          <t>Not Started</t>
        </is>
      </c>
      <c r="I38" s="30" t="n"/>
      <c r="J38" s="30" t="n"/>
      <c r="K38" s="31" t="n"/>
    </row>
    <row r="39" ht="120" customHeight="1">
      <c r="B39" s="42" t="n">
        <v>32</v>
      </c>
      <c r="C39" s="43" t="inlineStr">
        <is>
          <t>CC9.1</t>
        </is>
      </c>
      <c r="D39" s="44" t="inlineStr">
        <is>
          <t>CC9 Risk mitigation</t>
        </is>
      </c>
      <c r="E39" s="45" t="inlineStr">
        <is>
          <t>Mitigate risks arising from potential business disruption</t>
        </is>
      </c>
      <c r="F39" s="46" t="inlineStr">
        <is>
          <t xml:space="preserve">You identify disruption that would stop you meeting your objectives, then select and develop mitigations: procedures, communications, and alternative processing. The points of focus also say to consider insurance to offset financial impact. Cyber insurance is something to consider and, if you buy it, to keep on file. Backup and restore often support the mitigation you select. Incident recovery mechanics stay on CC7.5.</t>
        </is>
      </c>
      <c r="G39" s="46" t="inlineStr">
        <is>
          <t xml:space="preserve">Sample control: Business disruption risks are assessed, and backups are tested by restoring them on a schedule.
Evidence it operates: Disruption scenarios and the mitigations you selected; continuity or recovery procedures tied to those scenarios; backup approach and a restore test when backups are part of the mitigation. If you use insurance, the certificate. If you considered it and declined, that consideration noted in the risk record.</t>
        </is>
      </c>
      <c r="H39" s="29" t="inlineStr">
        <is>
          <t>Not Started</t>
        </is>
      </c>
      <c r="I39" s="30" t="n"/>
      <c r="J39" s="30" t="n"/>
      <c r="K39" s="31" t="n"/>
    </row>
    <row r="40" ht="120" customHeight="1">
      <c r="B40" s="42" t="n">
        <v>33</v>
      </c>
      <c r="C40" s="43" t="inlineStr">
        <is>
          <t>CC9.2</t>
        </is>
      </c>
      <c r="D40" s="44" t="inlineStr">
        <is>
          <t>CC9 Risk mitigation</t>
        </is>
      </c>
      <c r="E40" s="45" t="inlineStr">
        <is>
          <t>Assess and manage risks from vendors and business partners</t>
        </is>
      </c>
      <c r="F40" s="46" t="inlineStr">
        <is>
          <t>Vendors and business partners who can affect the system are assessed before you rely on them and again on a cycle you set. Scope, roles, requirements, and service levels are defined. Use SOC 2 Report Review when you have their report, and Vendor DDQ when you do not.</t>
        </is>
      </c>
      <c r="G40" s="46" t="inlineStr">
        <is>
          <t xml:space="preserve">Sample control: Vendors are risk-ranked at onboarding and reviewed every year using their SOC 2 report or a security questionnaire.
Evidence it operates: Vendor list with a risk tier; assessment records; contract or security terms; the periodic review; completed report reviews or DDQ decisions for vendors that can affect the system.</t>
        </is>
      </c>
      <c r="H40" s="29" t="inlineStr">
        <is>
          <t>Not Started</t>
        </is>
      </c>
      <c r="I40" s="30" t="n"/>
      <c r="J40" s="30" t="n"/>
      <c r="K40" s="31" t="n"/>
    </row>
  </sheetData>
  <autoFilter ref="B7:K40"/>
  <mergeCells count="3">
    <mergeCell ref="B4:K4"/>
    <mergeCell ref="B3:K3"/>
    <mergeCell ref="B2:K2"/>
  </mergeCells>
  <conditionalFormatting sqref="H8:H40">
    <cfRule type="expression" priority="1" dxfId="0">
      <formula>$H8="Implemented"</formula>
    </cfRule>
    <cfRule type="expression" priority="2" dxfId="1">
      <formula>$H8="In Progress"</formula>
    </cfRule>
    <cfRule type="expression" priority="3" dxfId="2">
      <formula>$H8="Not Started"</formula>
    </cfRule>
    <cfRule type="expression" priority="4" dxfId="3">
      <formula>$H8="N/A"</formula>
    </cfRule>
  </conditionalFormatting>
  <dataValidations count="1">
    <dataValidation sqref="H8:H40" showDropDown="0" showInputMessage="0" showErrorMessage="0" allowBlank="0" type="list">
      <formula1>"Not Started,In Progress,Implemented,N/A"</formula1>
    </dataValidation>
  </dataValidations>
  <pageMargins left="0.4" right="0.4" top="0.5" bottom="0.5" header="0.2" footer="0.2"/>
  <pageSetup orientation="landscape" paperSize="3" fitToHeight="0" fitToWidth="1"/>
  <headerFooter>
    <oddHeader/>
    <oddFooter>&amp;Lasteros.com&amp;RPage &amp;P of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C0392B"/>
    <outlinePr summaryBelow="1" summaryRight="1"/>
    <pageSetUpPr fitToPage="1"/>
  </sheetPr>
  <dimension ref="B2:M90"/>
  <sheetViews>
    <sheetView showGridLines="0" zoomScale="110" workbookViewId="0">
      <pane xSplit="1" ySplit="10" topLeftCell="B11"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5" customWidth="1" min="2" max="2"/>
    <col width="24" customWidth="1" min="3" max="3"/>
    <col width="64" customWidth="1" min="4" max="4"/>
    <col width="26" customWidth="1" min="5" max="5"/>
    <col width="14" customWidth="1" min="6" max="6"/>
    <col width="12" customWidth="1" min="7" max="7"/>
    <col width="22" customWidth="1" min="8" max="8"/>
    <col width="14" customWidth="1" min="9" max="9"/>
    <col width="16" customWidth="1" min="10" max="10"/>
    <col width="44" customWidth="1" min="11" max="11"/>
    <col width="18" customWidth="1" min="12" max="12"/>
    <col width="16" customWidth="1" min="13" max="13"/>
  </cols>
  <sheetData>
    <row r="1" ht="8" customHeight="1"/>
    <row r="2" ht="32" customHeight="1">
      <c r="B2" s="19" t="inlineStr">
        <is>
          <t>Risk register</t>
        </is>
      </c>
    </row>
    <row r="3" ht="22" customHeight="1">
      <c r="B3" s="21" t="inlineStr">
        <is>
          <t xml:space="preserve">Score = Likelihood × Impact (each 1 to 5, so the score runs from 1 to 25). Critical 20–25. High 15–19. Medium 8–14. Low 1–7.</t>
        </is>
      </c>
    </row>
    <row r="4" ht="36" customHeight="1">
      <c r="B4" s="22" t="inlineStr">
        <is>
          <t>The working register (rows 11-60) starts empty. Dashboard counts read only this block, so a new file shows 0 open risks. The EXAMPLES block below is not counted. Copy a row up only if it applies, then set Status to Open.</t>
        </is>
      </c>
    </row>
    <row r="6" ht="18" customHeight="1">
      <c r="B6" s="4" t="inlineStr">
        <is>
          <t>TOTAL RISKS</t>
        </is>
      </c>
      <c r="C6" s="52" t="n"/>
      <c r="D6" s="4" t="inlineStr">
        <is>
          <t>OPEN / IN PROGRESS</t>
        </is>
      </c>
      <c r="E6" s="52" t="n"/>
      <c r="F6" s="4" t="inlineStr">
        <is>
          <t>HIGH</t>
        </is>
      </c>
      <c r="G6" s="52" t="n"/>
      <c r="H6" s="4" t="inlineStr">
        <is>
          <t>CRITICAL</t>
        </is>
      </c>
      <c r="I6" s="52" t="n"/>
    </row>
    <row r="7" ht="32" customHeight="1">
      <c r="B7" s="6">
        <f>COUNTIFS(C11:C60,"&lt;&gt;",J11:J60,"&lt;&gt;Example")</f>
        <v/>
      </c>
      <c r="C7" s="52" t="n"/>
      <c r="D7" s="6">
        <f>COUNTIF(J11:J60,"Open")+COUNTIF(J11:J60,"In Progress")</f>
        <v/>
      </c>
      <c r="E7" s="52" t="n"/>
      <c r="F7" s="6">
        <f>COUNTIFS(I11:I60,"High",J11:J60,"&lt;&gt;Example")</f>
        <v/>
      </c>
      <c r="G7" s="52" t="n"/>
      <c r="H7" s="6">
        <f>COUNTIFS(I11:I60,"Critical",J11:J60,"&lt;&gt;Example")</f>
        <v/>
      </c>
      <c r="I7" s="52" t="n"/>
    </row>
    <row r="8" ht="8" customHeight="1"/>
    <row r="10" ht="32" customHeight="1">
      <c r="B10" s="23" t="inlineStr">
        <is>
          <t>#</t>
        </is>
      </c>
      <c r="C10" s="23" t="inlineStr">
        <is>
          <t>Risk category</t>
        </is>
      </c>
      <c r="D10" s="23" t="inlineStr">
        <is>
          <t>Risk description</t>
        </is>
      </c>
      <c r="E10" s="23" t="inlineStr">
        <is>
          <t>Threat source</t>
        </is>
      </c>
      <c r="F10" s="23" t="inlineStr">
        <is>
          <t>Likelihood (1-5)</t>
        </is>
      </c>
      <c r="G10" s="23" t="inlineStr">
        <is>
          <t>Impact (1-5)</t>
        </is>
      </c>
      <c r="H10" s="23" t="inlineStr">
        <is>
          <t>Risk score (Likelihood × Impact)</t>
        </is>
      </c>
      <c r="I10" s="23" t="inlineStr">
        <is>
          <t>Risk level</t>
        </is>
      </c>
      <c r="J10" s="23" t="inlineStr">
        <is>
          <t>Status</t>
        </is>
      </c>
      <c r="K10" s="23" t="inlineStr">
        <is>
          <t>Mitigation / controls</t>
        </is>
      </c>
      <c r="L10" s="23" t="inlineStr">
        <is>
          <t>Risk owner</t>
        </is>
      </c>
      <c r="M10" s="23" t="inlineStr">
        <is>
          <t>Target date</t>
        </is>
      </c>
    </row>
    <row r="11" ht="18" customHeight="1">
      <c r="B11" s="8">
        <f>IF(C11="","",COUNTA($C$11:C11))</f>
        <v/>
      </c>
      <c r="C11" s="30" t="n"/>
      <c r="D11" s="30" t="n"/>
      <c r="E11" s="30" t="n"/>
      <c r="F11" s="29" t="n"/>
      <c r="G11" s="29" t="n"/>
      <c r="H11" s="53">
        <f>IF(OR(F11="",G11=""),"",F11*G11)</f>
        <v/>
      </c>
      <c r="I11" s="53">
        <f>IF(H11="","",IF(H11&gt;=20,"Critical",IF(H11&gt;=15,"High",IF(H11&gt;=8,"Medium","Low"))))</f>
        <v/>
      </c>
      <c r="J11" s="29" t="n"/>
      <c r="K11" s="30" t="n"/>
      <c r="L11" s="30" t="n"/>
      <c r="M11" s="31" t="n"/>
    </row>
    <row r="12" ht="18" customHeight="1">
      <c r="B12" s="8">
        <f>IF(C12="","",COUNTA($C$11:C12))</f>
        <v/>
      </c>
      <c r="C12" s="30" t="n"/>
      <c r="D12" s="30" t="n"/>
      <c r="E12" s="30" t="n"/>
      <c r="F12" s="29" t="n"/>
      <c r="G12" s="29" t="n"/>
      <c r="H12" s="53">
        <f>IF(OR(F12="",G12=""),"",F12*G12)</f>
        <v/>
      </c>
      <c r="I12" s="53">
        <f>IF(H12="","",IF(H12&gt;=20,"Critical",IF(H12&gt;=15,"High",IF(H12&gt;=8,"Medium","Low"))))</f>
        <v/>
      </c>
      <c r="J12" s="29" t="n"/>
      <c r="K12" s="30" t="n"/>
      <c r="L12" s="30" t="n"/>
      <c r="M12" s="31" t="n"/>
    </row>
    <row r="13" ht="18" customHeight="1">
      <c r="B13" s="8">
        <f>IF(C13="","",COUNTA($C$11:C13))</f>
        <v/>
      </c>
      <c r="C13" s="30" t="n"/>
      <c r="D13" s="30" t="n"/>
      <c r="E13" s="30" t="n"/>
      <c r="F13" s="29" t="n"/>
      <c r="G13" s="29" t="n"/>
      <c r="H13" s="53">
        <f>IF(OR(F13="",G13=""),"",F13*G13)</f>
        <v/>
      </c>
      <c r="I13" s="53">
        <f>IF(H13="","",IF(H13&gt;=20,"Critical",IF(H13&gt;=15,"High",IF(H13&gt;=8,"Medium","Low"))))</f>
        <v/>
      </c>
      <c r="J13" s="29" t="n"/>
      <c r="K13" s="30" t="n"/>
      <c r="L13" s="30" t="n"/>
      <c r="M13" s="31" t="n"/>
    </row>
    <row r="14" ht="18" customHeight="1">
      <c r="B14" s="8">
        <f>IF(C14="","",COUNTA($C$11:C14))</f>
        <v/>
      </c>
      <c r="C14" s="30" t="n"/>
      <c r="D14" s="30" t="n"/>
      <c r="E14" s="30" t="n"/>
      <c r="F14" s="29" t="n"/>
      <c r="G14" s="29" t="n"/>
      <c r="H14" s="53">
        <f>IF(OR(F14="",G14=""),"",F14*G14)</f>
        <v/>
      </c>
      <c r="I14" s="53">
        <f>IF(H14="","",IF(H14&gt;=20,"Critical",IF(H14&gt;=15,"High",IF(H14&gt;=8,"Medium","Low"))))</f>
        <v/>
      </c>
      <c r="J14" s="29" t="n"/>
      <c r="K14" s="30" t="n"/>
      <c r="L14" s="30" t="n"/>
      <c r="M14" s="31" t="n"/>
    </row>
    <row r="15" ht="18" customHeight="1">
      <c r="B15" s="8">
        <f>IF(C15="","",COUNTA($C$11:C15))</f>
        <v/>
      </c>
      <c r="C15" s="30" t="n"/>
      <c r="D15" s="30" t="n"/>
      <c r="E15" s="30" t="n"/>
      <c r="F15" s="29" t="n"/>
      <c r="G15" s="29" t="n"/>
      <c r="H15" s="53">
        <f>IF(OR(F15="",G15=""),"",F15*G15)</f>
        <v/>
      </c>
      <c r="I15" s="53">
        <f>IF(H15="","",IF(H15&gt;=20,"Critical",IF(H15&gt;=15,"High",IF(H15&gt;=8,"Medium","Low"))))</f>
        <v/>
      </c>
      <c r="J15" s="29" t="n"/>
      <c r="K15" s="30" t="n"/>
      <c r="L15" s="30" t="n"/>
      <c r="M15" s="31" t="n"/>
    </row>
    <row r="16" ht="18" customHeight="1">
      <c r="B16" s="8">
        <f>IF(C16="","",COUNTA($C$11:C16))</f>
        <v/>
      </c>
      <c r="C16" s="30" t="n"/>
      <c r="D16" s="30" t="n"/>
      <c r="E16" s="30" t="n"/>
      <c r="F16" s="29" t="n"/>
      <c r="G16" s="29" t="n"/>
      <c r="H16" s="53">
        <f>IF(OR(F16="",G16=""),"",F16*G16)</f>
        <v/>
      </c>
      <c r="I16" s="53">
        <f>IF(H16="","",IF(H16&gt;=20,"Critical",IF(H16&gt;=15,"High",IF(H16&gt;=8,"Medium","Low"))))</f>
        <v/>
      </c>
      <c r="J16" s="29" t="n"/>
      <c r="K16" s="30" t="n"/>
      <c r="L16" s="30" t="n"/>
      <c r="M16" s="31" t="n"/>
    </row>
    <row r="17" ht="18" customHeight="1">
      <c r="B17" s="8">
        <f>IF(C17="","",COUNTA($C$11:C17))</f>
        <v/>
      </c>
      <c r="C17" s="30" t="n"/>
      <c r="D17" s="30" t="n"/>
      <c r="E17" s="30" t="n"/>
      <c r="F17" s="29" t="n"/>
      <c r="G17" s="29" t="n"/>
      <c r="H17" s="53">
        <f>IF(OR(F17="",G17=""),"",F17*G17)</f>
        <v/>
      </c>
      <c r="I17" s="53">
        <f>IF(H17="","",IF(H17&gt;=20,"Critical",IF(H17&gt;=15,"High",IF(H17&gt;=8,"Medium","Low"))))</f>
        <v/>
      </c>
      <c r="J17" s="29" t="n"/>
      <c r="K17" s="30" t="n"/>
      <c r="L17" s="30" t="n"/>
      <c r="M17" s="31" t="n"/>
    </row>
    <row r="18" ht="18" customHeight="1">
      <c r="B18" s="8">
        <f>IF(C18="","",COUNTA($C$11:C18))</f>
        <v/>
      </c>
      <c r="C18" s="30" t="n"/>
      <c r="D18" s="30" t="n"/>
      <c r="E18" s="30" t="n"/>
      <c r="F18" s="29" t="n"/>
      <c r="G18" s="29" t="n"/>
      <c r="H18" s="53">
        <f>IF(OR(F18="",G18=""),"",F18*G18)</f>
        <v/>
      </c>
      <c r="I18" s="53">
        <f>IF(H18="","",IF(H18&gt;=20,"Critical",IF(H18&gt;=15,"High",IF(H18&gt;=8,"Medium","Low"))))</f>
        <v/>
      </c>
      <c r="J18" s="29" t="n"/>
      <c r="K18" s="30" t="n"/>
      <c r="L18" s="30" t="n"/>
      <c r="M18" s="31" t="n"/>
    </row>
    <row r="19" ht="18" customHeight="1">
      <c r="B19" s="8">
        <f>IF(C19="","",COUNTA($C$11:C19))</f>
        <v/>
      </c>
      <c r="C19" s="30" t="n"/>
      <c r="D19" s="30" t="n"/>
      <c r="E19" s="30" t="n"/>
      <c r="F19" s="29" t="n"/>
      <c r="G19" s="29" t="n"/>
      <c r="H19" s="53">
        <f>IF(OR(F19="",G19=""),"",F19*G19)</f>
        <v/>
      </c>
      <c r="I19" s="53">
        <f>IF(H19="","",IF(H19&gt;=20,"Critical",IF(H19&gt;=15,"High",IF(H19&gt;=8,"Medium","Low"))))</f>
        <v/>
      </c>
      <c r="J19" s="29" t="n"/>
      <c r="K19" s="30" t="n"/>
      <c r="L19" s="30" t="n"/>
      <c r="M19" s="31" t="n"/>
    </row>
    <row r="20" ht="18" customHeight="1">
      <c r="B20" s="8">
        <f>IF(C20="","",COUNTA($C$11:C20))</f>
        <v/>
      </c>
      <c r="C20" s="30" t="n"/>
      <c r="D20" s="30" t="n"/>
      <c r="E20" s="30" t="n"/>
      <c r="F20" s="29" t="n"/>
      <c r="G20" s="29" t="n"/>
      <c r="H20" s="53">
        <f>IF(OR(F20="",G20=""),"",F20*G20)</f>
        <v/>
      </c>
      <c r="I20" s="53">
        <f>IF(H20="","",IF(H20&gt;=20,"Critical",IF(H20&gt;=15,"High",IF(H20&gt;=8,"Medium","Low"))))</f>
        <v/>
      </c>
      <c r="J20" s="29" t="n"/>
      <c r="K20" s="30" t="n"/>
      <c r="L20" s="30" t="n"/>
      <c r="M20" s="31" t="n"/>
    </row>
    <row r="21" ht="18" customHeight="1">
      <c r="B21" s="8">
        <f>IF(C21="","",COUNTA($C$11:C21))</f>
        <v/>
      </c>
      <c r="C21" s="30" t="n"/>
      <c r="D21" s="30" t="n"/>
      <c r="E21" s="30" t="n"/>
      <c r="F21" s="29" t="n"/>
      <c r="G21" s="29" t="n"/>
      <c r="H21" s="53">
        <f>IF(OR(F21="",G21=""),"",F21*G21)</f>
        <v/>
      </c>
      <c r="I21" s="53">
        <f>IF(H21="","",IF(H21&gt;=20,"Critical",IF(H21&gt;=15,"High",IF(H21&gt;=8,"Medium","Low"))))</f>
        <v/>
      </c>
      <c r="J21" s="29" t="n"/>
      <c r="K21" s="30" t="n"/>
      <c r="L21" s="30" t="n"/>
      <c r="M21" s="31" t="n"/>
    </row>
    <row r="22" ht="18" customHeight="1">
      <c r="B22" s="8">
        <f>IF(C22="","",COUNTA($C$11:C22))</f>
        <v/>
      </c>
      <c r="C22" s="30" t="n"/>
      <c r="D22" s="30" t="n"/>
      <c r="E22" s="30" t="n"/>
      <c r="F22" s="29" t="n"/>
      <c r="G22" s="29" t="n"/>
      <c r="H22" s="53">
        <f>IF(OR(F22="",G22=""),"",F22*G22)</f>
        <v/>
      </c>
      <c r="I22" s="53">
        <f>IF(H22="","",IF(H22&gt;=20,"Critical",IF(H22&gt;=15,"High",IF(H22&gt;=8,"Medium","Low"))))</f>
        <v/>
      </c>
      <c r="J22" s="29" t="n"/>
      <c r="K22" s="30" t="n"/>
      <c r="L22" s="30" t="n"/>
      <c r="M22" s="31" t="n"/>
    </row>
    <row r="23" ht="18" customHeight="1">
      <c r="B23" s="8">
        <f>IF(C23="","",COUNTA($C$11:C23))</f>
        <v/>
      </c>
      <c r="C23" s="30" t="n"/>
      <c r="D23" s="30" t="n"/>
      <c r="E23" s="30" t="n"/>
      <c r="F23" s="29" t="n"/>
      <c r="G23" s="29" t="n"/>
      <c r="H23" s="53">
        <f>IF(OR(F23="",G23=""),"",F23*G23)</f>
        <v/>
      </c>
      <c r="I23" s="53">
        <f>IF(H23="","",IF(H23&gt;=20,"Critical",IF(H23&gt;=15,"High",IF(H23&gt;=8,"Medium","Low"))))</f>
        <v/>
      </c>
      <c r="J23" s="29" t="n"/>
      <c r="K23" s="30" t="n"/>
      <c r="L23" s="30" t="n"/>
      <c r="M23" s="31" t="n"/>
    </row>
    <row r="24" ht="18" customHeight="1">
      <c r="B24" s="8">
        <f>IF(C24="","",COUNTA($C$11:C24))</f>
        <v/>
      </c>
      <c r="C24" s="30" t="n"/>
      <c r="D24" s="30" t="n"/>
      <c r="E24" s="30" t="n"/>
      <c r="F24" s="29" t="n"/>
      <c r="G24" s="29" t="n"/>
      <c r="H24" s="53">
        <f>IF(OR(F24="",G24=""),"",F24*G24)</f>
        <v/>
      </c>
      <c r="I24" s="53">
        <f>IF(H24="","",IF(H24&gt;=20,"Critical",IF(H24&gt;=15,"High",IF(H24&gt;=8,"Medium","Low"))))</f>
        <v/>
      </c>
      <c r="J24" s="29" t="n"/>
      <c r="K24" s="30" t="n"/>
      <c r="L24" s="30" t="n"/>
      <c r="M24" s="31" t="n"/>
    </row>
    <row r="25" ht="18" customHeight="1">
      <c r="B25" s="8">
        <f>IF(C25="","",COUNTA($C$11:C25))</f>
        <v/>
      </c>
      <c r="C25" s="30" t="n"/>
      <c r="D25" s="30" t="n"/>
      <c r="E25" s="30" t="n"/>
      <c r="F25" s="29" t="n"/>
      <c r="G25" s="29" t="n"/>
      <c r="H25" s="53">
        <f>IF(OR(F25="",G25=""),"",F25*G25)</f>
        <v/>
      </c>
      <c r="I25" s="53">
        <f>IF(H25="","",IF(H25&gt;=20,"Critical",IF(H25&gt;=15,"High",IF(H25&gt;=8,"Medium","Low"))))</f>
        <v/>
      </c>
      <c r="J25" s="29" t="n"/>
      <c r="K25" s="30" t="n"/>
      <c r="L25" s="30" t="n"/>
      <c r="M25" s="31" t="n"/>
    </row>
    <row r="26" ht="18" customHeight="1">
      <c r="B26" s="8">
        <f>IF(C26="","",COUNTA($C$11:C26))</f>
        <v/>
      </c>
      <c r="C26" s="30" t="n"/>
      <c r="D26" s="30" t="n"/>
      <c r="E26" s="30" t="n"/>
      <c r="F26" s="29" t="n"/>
      <c r="G26" s="29" t="n"/>
      <c r="H26" s="53">
        <f>IF(OR(F26="",G26=""),"",F26*G26)</f>
        <v/>
      </c>
      <c r="I26" s="53">
        <f>IF(H26="","",IF(H26&gt;=20,"Critical",IF(H26&gt;=15,"High",IF(H26&gt;=8,"Medium","Low"))))</f>
        <v/>
      </c>
      <c r="J26" s="29" t="n"/>
      <c r="K26" s="30" t="n"/>
      <c r="L26" s="30" t="n"/>
      <c r="M26" s="31" t="n"/>
    </row>
    <row r="27" ht="18" customHeight="1">
      <c r="B27" s="8">
        <f>IF(C27="","",COUNTA($C$11:C27))</f>
        <v/>
      </c>
      <c r="C27" s="30" t="n"/>
      <c r="D27" s="30" t="n"/>
      <c r="E27" s="30" t="n"/>
      <c r="F27" s="29" t="n"/>
      <c r="G27" s="29" t="n"/>
      <c r="H27" s="53">
        <f>IF(OR(F27="",G27=""),"",F27*G27)</f>
        <v/>
      </c>
      <c r="I27" s="53">
        <f>IF(H27="","",IF(H27&gt;=20,"Critical",IF(H27&gt;=15,"High",IF(H27&gt;=8,"Medium","Low"))))</f>
        <v/>
      </c>
      <c r="J27" s="29" t="n"/>
      <c r="K27" s="30" t="n"/>
      <c r="L27" s="30" t="n"/>
      <c r="M27" s="31" t="n"/>
    </row>
    <row r="28" ht="18" customHeight="1">
      <c r="B28" s="8">
        <f>IF(C28="","",COUNTA($C$11:C28))</f>
        <v/>
      </c>
      <c r="C28" s="30" t="n"/>
      <c r="D28" s="30" t="n"/>
      <c r="E28" s="30" t="n"/>
      <c r="F28" s="29" t="n"/>
      <c r="G28" s="29" t="n"/>
      <c r="H28" s="53">
        <f>IF(OR(F28="",G28=""),"",F28*G28)</f>
        <v/>
      </c>
      <c r="I28" s="53">
        <f>IF(H28="","",IF(H28&gt;=20,"Critical",IF(H28&gt;=15,"High",IF(H28&gt;=8,"Medium","Low"))))</f>
        <v/>
      </c>
      <c r="J28" s="29" t="n"/>
      <c r="K28" s="30" t="n"/>
      <c r="L28" s="30" t="n"/>
      <c r="M28" s="31" t="n"/>
    </row>
    <row r="29" ht="18" customHeight="1">
      <c r="B29" s="8">
        <f>IF(C29="","",COUNTA($C$11:C29))</f>
        <v/>
      </c>
      <c r="C29" s="30" t="n"/>
      <c r="D29" s="30" t="n"/>
      <c r="E29" s="30" t="n"/>
      <c r="F29" s="29" t="n"/>
      <c r="G29" s="29" t="n"/>
      <c r="H29" s="53">
        <f>IF(OR(F29="",G29=""),"",F29*G29)</f>
        <v/>
      </c>
      <c r="I29" s="53">
        <f>IF(H29="","",IF(H29&gt;=20,"Critical",IF(H29&gt;=15,"High",IF(H29&gt;=8,"Medium","Low"))))</f>
        <v/>
      </c>
      <c r="J29" s="29" t="n"/>
      <c r="K29" s="30" t="n"/>
      <c r="L29" s="30" t="n"/>
      <c r="M29" s="31" t="n"/>
    </row>
    <row r="30" ht="18" customHeight="1">
      <c r="B30" s="8">
        <f>IF(C30="","",COUNTA($C$11:C30))</f>
        <v/>
      </c>
      <c r="C30" s="30" t="n"/>
      <c r="D30" s="30" t="n"/>
      <c r="E30" s="30" t="n"/>
      <c r="F30" s="29" t="n"/>
      <c r="G30" s="29" t="n"/>
      <c r="H30" s="53">
        <f>IF(OR(F30="",G30=""),"",F30*G30)</f>
        <v/>
      </c>
      <c r="I30" s="53">
        <f>IF(H30="","",IF(H30&gt;=20,"Critical",IF(H30&gt;=15,"High",IF(H30&gt;=8,"Medium","Low"))))</f>
        <v/>
      </c>
      <c r="J30" s="29" t="n"/>
      <c r="K30" s="30" t="n"/>
      <c r="L30" s="30" t="n"/>
      <c r="M30" s="31" t="n"/>
    </row>
    <row r="31" ht="18" customHeight="1">
      <c r="B31" s="8">
        <f>IF(C31="","",COUNTA($C$11:C31))</f>
        <v/>
      </c>
      <c r="C31" s="30" t="n"/>
      <c r="D31" s="30" t="n"/>
      <c r="E31" s="30" t="n"/>
      <c r="F31" s="29" t="n"/>
      <c r="G31" s="29" t="n"/>
      <c r="H31" s="53">
        <f>IF(OR(F31="",G31=""),"",F31*G31)</f>
        <v/>
      </c>
      <c r="I31" s="53">
        <f>IF(H31="","",IF(H31&gt;=20,"Critical",IF(H31&gt;=15,"High",IF(H31&gt;=8,"Medium","Low"))))</f>
        <v/>
      </c>
      <c r="J31" s="29" t="n"/>
      <c r="K31" s="30" t="n"/>
      <c r="L31" s="30" t="n"/>
      <c r="M31" s="31" t="n"/>
    </row>
    <row r="32" ht="18" customHeight="1">
      <c r="B32" s="8">
        <f>IF(C32="","",COUNTA($C$11:C32))</f>
        <v/>
      </c>
      <c r="C32" s="30" t="n"/>
      <c r="D32" s="30" t="n"/>
      <c r="E32" s="30" t="n"/>
      <c r="F32" s="29" t="n"/>
      <c r="G32" s="29" t="n"/>
      <c r="H32" s="53">
        <f>IF(OR(F32="",G32=""),"",F32*G32)</f>
        <v/>
      </c>
      <c r="I32" s="53">
        <f>IF(H32="","",IF(H32&gt;=20,"Critical",IF(H32&gt;=15,"High",IF(H32&gt;=8,"Medium","Low"))))</f>
        <v/>
      </c>
      <c r="J32" s="29" t="n"/>
      <c r="K32" s="30" t="n"/>
      <c r="L32" s="30" t="n"/>
      <c r="M32" s="31" t="n"/>
    </row>
    <row r="33" ht="18" customHeight="1">
      <c r="B33" s="8">
        <f>IF(C33="","",COUNTA($C$11:C33))</f>
        <v/>
      </c>
      <c r="C33" s="30" t="n"/>
      <c r="D33" s="30" t="n"/>
      <c r="E33" s="30" t="n"/>
      <c r="F33" s="29" t="n"/>
      <c r="G33" s="29" t="n"/>
      <c r="H33" s="53">
        <f>IF(OR(F33="",G33=""),"",F33*G33)</f>
        <v/>
      </c>
      <c r="I33" s="53">
        <f>IF(H33="","",IF(H33&gt;=20,"Critical",IF(H33&gt;=15,"High",IF(H33&gt;=8,"Medium","Low"))))</f>
        <v/>
      </c>
      <c r="J33" s="29" t="n"/>
      <c r="K33" s="30" t="n"/>
      <c r="L33" s="30" t="n"/>
      <c r="M33" s="31" t="n"/>
    </row>
    <row r="34" ht="18" customHeight="1">
      <c r="B34" s="8">
        <f>IF(C34="","",COUNTA($C$11:C34))</f>
        <v/>
      </c>
      <c r="C34" s="30" t="n"/>
      <c r="D34" s="30" t="n"/>
      <c r="E34" s="30" t="n"/>
      <c r="F34" s="29" t="n"/>
      <c r="G34" s="29" t="n"/>
      <c r="H34" s="53">
        <f>IF(OR(F34="",G34=""),"",F34*G34)</f>
        <v/>
      </c>
      <c r="I34" s="53">
        <f>IF(H34="","",IF(H34&gt;=20,"Critical",IF(H34&gt;=15,"High",IF(H34&gt;=8,"Medium","Low"))))</f>
        <v/>
      </c>
      <c r="J34" s="29" t="n"/>
      <c r="K34" s="30" t="n"/>
      <c r="L34" s="30" t="n"/>
      <c r="M34" s="31" t="n"/>
    </row>
    <row r="35" ht="18" customHeight="1">
      <c r="B35" s="8">
        <f>IF(C35="","",COUNTA($C$11:C35))</f>
        <v/>
      </c>
      <c r="C35" s="30" t="n"/>
      <c r="D35" s="30" t="n"/>
      <c r="E35" s="30" t="n"/>
      <c r="F35" s="29" t="n"/>
      <c r="G35" s="29" t="n"/>
      <c r="H35" s="53">
        <f>IF(OR(F35="",G35=""),"",F35*G35)</f>
        <v/>
      </c>
      <c r="I35" s="53">
        <f>IF(H35="","",IF(H35&gt;=20,"Critical",IF(H35&gt;=15,"High",IF(H35&gt;=8,"Medium","Low"))))</f>
        <v/>
      </c>
      <c r="J35" s="29" t="n"/>
      <c r="K35" s="30" t="n"/>
      <c r="L35" s="30" t="n"/>
      <c r="M35" s="31" t="n"/>
    </row>
    <row r="36" ht="18" customHeight="1">
      <c r="B36" s="8">
        <f>IF(C36="","",COUNTA($C$11:C36))</f>
        <v/>
      </c>
      <c r="C36" s="30" t="n"/>
      <c r="D36" s="30" t="n"/>
      <c r="E36" s="30" t="n"/>
      <c r="F36" s="29" t="n"/>
      <c r="G36" s="29" t="n"/>
      <c r="H36" s="53">
        <f>IF(OR(F36="",G36=""),"",F36*G36)</f>
        <v/>
      </c>
      <c r="I36" s="53">
        <f>IF(H36="","",IF(H36&gt;=20,"Critical",IF(H36&gt;=15,"High",IF(H36&gt;=8,"Medium","Low"))))</f>
        <v/>
      </c>
      <c r="J36" s="29" t="n"/>
      <c r="K36" s="30" t="n"/>
      <c r="L36" s="30" t="n"/>
      <c r="M36" s="31" t="n"/>
    </row>
    <row r="37" ht="18" customHeight="1">
      <c r="B37" s="8">
        <f>IF(C37="","",COUNTA($C$11:C37))</f>
        <v/>
      </c>
      <c r="C37" s="30" t="n"/>
      <c r="D37" s="30" t="n"/>
      <c r="E37" s="30" t="n"/>
      <c r="F37" s="29" t="n"/>
      <c r="G37" s="29" t="n"/>
      <c r="H37" s="53">
        <f>IF(OR(F37="",G37=""),"",F37*G37)</f>
        <v/>
      </c>
      <c r="I37" s="53">
        <f>IF(H37="","",IF(H37&gt;=20,"Critical",IF(H37&gt;=15,"High",IF(H37&gt;=8,"Medium","Low"))))</f>
        <v/>
      </c>
      <c r="J37" s="29" t="n"/>
      <c r="K37" s="30" t="n"/>
      <c r="L37" s="30" t="n"/>
      <c r="M37" s="31" t="n"/>
    </row>
    <row r="38" ht="18" customHeight="1">
      <c r="B38" s="8">
        <f>IF(C38="","",COUNTA($C$11:C38))</f>
        <v/>
      </c>
      <c r="C38" s="30" t="n"/>
      <c r="D38" s="30" t="n"/>
      <c r="E38" s="30" t="n"/>
      <c r="F38" s="29" t="n"/>
      <c r="G38" s="29" t="n"/>
      <c r="H38" s="53">
        <f>IF(OR(F38="",G38=""),"",F38*G38)</f>
        <v/>
      </c>
      <c r="I38" s="53">
        <f>IF(H38="","",IF(H38&gt;=20,"Critical",IF(H38&gt;=15,"High",IF(H38&gt;=8,"Medium","Low"))))</f>
        <v/>
      </c>
      <c r="J38" s="29" t="n"/>
      <c r="K38" s="30" t="n"/>
      <c r="L38" s="30" t="n"/>
      <c r="M38" s="31" t="n"/>
    </row>
    <row r="39" ht="18" customHeight="1">
      <c r="B39" s="8">
        <f>IF(C39="","",COUNTA($C$11:C39))</f>
        <v/>
      </c>
      <c r="C39" s="30" t="n"/>
      <c r="D39" s="30" t="n"/>
      <c r="E39" s="30" t="n"/>
      <c r="F39" s="29" t="n"/>
      <c r="G39" s="29" t="n"/>
      <c r="H39" s="53">
        <f>IF(OR(F39="",G39=""),"",F39*G39)</f>
        <v/>
      </c>
      <c r="I39" s="53">
        <f>IF(H39="","",IF(H39&gt;=20,"Critical",IF(H39&gt;=15,"High",IF(H39&gt;=8,"Medium","Low"))))</f>
        <v/>
      </c>
      <c r="J39" s="29" t="n"/>
      <c r="K39" s="30" t="n"/>
      <c r="L39" s="30" t="n"/>
      <c r="M39" s="31" t="n"/>
    </row>
    <row r="40" ht="18" customHeight="1">
      <c r="B40" s="8">
        <f>IF(C40="","",COUNTA($C$11:C40))</f>
        <v/>
      </c>
      <c r="C40" s="30" t="n"/>
      <c r="D40" s="30" t="n"/>
      <c r="E40" s="30" t="n"/>
      <c r="F40" s="29" t="n"/>
      <c r="G40" s="29" t="n"/>
      <c r="H40" s="53">
        <f>IF(OR(F40="",G40=""),"",F40*G40)</f>
        <v/>
      </c>
      <c r="I40" s="53">
        <f>IF(H40="","",IF(H40&gt;=20,"Critical",IF(H40&gt;=15,"High",IF(H40&gt;=8,"Medium","Low"))))</f>
        <v/>
      </c>
      <c r="J40" s="29" t="n"/>
      <c r="K40" s="30" t="n"/>
      <c r="L40" s="30" t="n"/>
      <c r="M40" s="31" t="n"/>
    </row>
    <row r="41" ht="18" customHeight="1">
      <c r="B41" s="8">
        <f>IF(C41="","",COUNTA($C$11:C41))</f>
        <v/>
      </c>
      <c r="C41" s="30" t="n"/>
      <c r="D41" s="30" t="n"/>
      <c r="E41" s="30" t="n"/>
      <c r="F41" s="29" t="n"/>
      <c r="G41" s="29" t="n"/>
      <c r="H41" s="53">
        <f>IF(OR(F41="",G41=""),"",F41*G41)</f>
        <v/>
      </c>
      <c r="I41" s="53">
        <f>IF(H41="","",IF(H41&gt;=20,"Critical",IF(H41&gt;=15,"High",IF(H41&gt;=8,"Medium","Low"))))</f>
        <v/>
      </c>
      <c r="J41" s="29" t="n"/>
      <c r="K41" s="30" t="n"/>
      <c r="L41" s="30" t="n"/>
      <c r="M41" s="31" t="n"/>
    </row>
    <row r="42" ht="18" customHeight="1">
      <c r="B42" s="8">
        <f>IF(C42="","",COUNTA($C$11:C42))</f>
        <v/>
      </c>
      <c r="C42" s="30" t="n"/>
      <c r="D42" s="30" t="n"/>
      <c r="E42" s="30" t="n"/>
      <c r="F42" s="29" t="n"/>
      <c r="G42" s="29" t="n"/>
      <c r="H42" s="53">
        <f>IF(OR(F42="",G42=""),"",F42*G42)</f>
        <v/>
      </c>
      <c r="I42" s="53">
        <f>IF(H42="","",IF(H42&gt;=20,"Critical",IF(H42&gt;=15,"High",IF(H42&gt;=8,"Medium","Low"))))</f>
        <v/>
      </c>
      <c r="J42" s="29" t="n"/>
      <c r="K42" s="30" t="n"/>
      <c r="L42" s="30" t="n"/>
      <c r="M42" s="31" t="n"/>
    </row>
    <row r="43" ht="18" customHeight="1">
      <c r="B43" s="8">
        <f>IF(C43="","",COUNTA($C$11:C43))</f>
        <v/>
      </c>
      <c r="C43" s="30" t="n"/>
      <c r="D43" s="30" t="n"/>
      <c r="E43" s="30" t="n"/>
      <c r="F43" s="29" t="n"/>
      <c r="G43" s="29" t="n"/>
      <c r="H43" s="53">
        <f>IF(OR(F43="",G43=""),"",F43*G43)</f>
        <v/>
      </c>
      <c r="I43" s="53">
        <f>IF(H43="","",IF(H43&gt;=20,"Critical",IF(H43&gt;=15,"High",IF(H43&gt;=8,"Medium","Low"))))</f>
        <v/>
      </c>
      <c r="J43" s="29" t="n"/>
      <c r="K43" s="30" t="n"/>
      <c r="L43" s="30" t="n"/>
      <c r="M43" s="31" t="n"/>
    </row>
    <row r="44" ht="18" customHeight="1">
      <c r="B44" s="8">
        <f>IF(C44="","",COUNTA($C$11:C44))</f>
        <v/>
      </c>
      <c r="C44" s="30" t="n"/>
      <c r="D44" s="30" t="n"/>
      <c r="E44" s="30" t="n"/>
      <c r="F44" s="29" t="n"/>
      <c r="G44" s="29" t="n"/>
      <c r="H44" s="53">
        <f>IF(OR(F44="",G44=""),"",F44*G44)</f>
        <v/>
      </c>
      <c r="I44" s="53">
        <f>IF(H44="","",IF(H44&gt;=20,"Critical",IF(H44&gt;=15,"High",IF(H44&gt;=8,"Medium","Low"))))</f>
        <v/>
      </c>
      <c r="J44" s="29" t="n"/>
      <c r="K44" s="30" t="n"/>
      <c r="L44" s="30" t="n"/>
      <c r="M44" s="31" t="n"/>
    </row>
    <row r="45" ht="18" customHeight="1">
      <c r="B45" s="8">
        <f>IF(C45="","",COUNTA($C$11:C45))</f>
        <v/>
      </c>
      <c r="C45" s="30" t="n"/>
      <c r="D45" s="30" t="n"/>
      <c r="E45" s="30" t="n"/>
      <c r="F45" s="29" t="n"/>
      <c r="G45" s="29" t="n"/>
      <c r="H45" s="53">
        <f>IF(OR(F45="",G45=""),"",F45*G45)</f>
        <v/>
      </c>
      <c r="I45" s="53">
        <f>IF(H45="","",IF(H45&gt;=20,"Critical",IF(H45&gt;=15,"High",IF(H45&gt;=8,"Medium","Low"))))</f>
        <v/>
      </c>
      <c r="J45" s="29" t="n"/>
      <c r="K45" s="30" t="n"/>
      <c r="L45" s="30" t="n"/>
      <c r="M45" s="31" t="n"/>
    </row>
    <row r="46" ht="18" customHeight="1">
      <c r="B46" s="8">
        <f>IF(C46="","",COUNTA($C$11:C46))</f>
        <v/>
      </c>
      <c r="C46" s="30" t="n"/>
      <c r="D46" s="30" t="n"/>
      <c r="E46" s="30" t="n"/>
      <c r="F46" s="29" t="n"/>
      <c r="G46" s="29" t="n"/>
      <c r="H46" s="53">
        <f>IF(OR(F46="",G46=""),"",F46*G46)</f>
        <v/>
      </c>
      <c r="I46" s="53">
        <f>IF(H46="","",IF(H46&gt;=20,"Critical",IF(H46&gt;=15,"High",IF(H46&gt;=8,"Medium","Low"))))</f>
        <v/>
      </c>
      <c r="J46" s="29" t="n"/>
      <c r="K46" s="30" t="n"/>
      <c r="L46" s="30" t="n"/>
      <c r="M46" s="31" t="n"/>
    </row>
    <row r="47" ht="18" customHeight="1">
      <c r="B47" s="8">
        <f>IF(C47="","",COUNTA($C$11:C47))</f>
        <v/>
      </c>
      <c r="C47" s="30" t="n"/>
      <c r="D47" s="30" t="n"/>
      <c r="E47" s="30" t="n"/>
      <c r="F47" s="29" t="n"/>
      <c r="G47" s="29" t="n"/>
      <c r="H47" s="53">
        <f>IF(OR(F47="",G47=""),"",F47*G47)</f>
        <v/>
      </c>
      <c r="I47" s="53">
        <f>IF(H47="","",IF(H47&gt;=20,"Critical",IF(H47&gt;=15,"High",IF(H47&gt;=8,"Medium","Low"))))</f>
        <v/>
      </c>
      <c r="J47" s="29" t="n"/>
      <c r="K47" s="30" t="n"/>
      <c r="L47" s="30" t="n"/>
      <c r="M47" s="31" t="n"/>
    </row>
    <row r="48" ht="18" customHeight="1">
      <c r="B48" s="8">
        <f>IF(C48="","",COUNTA($C$11:C48))</f>
        <v/>
      </c>
      <c r="C48" s="30" t="n"/>
      <c r="D48" s="30" t="n"/>
      <c r="E48" s="30" t="n"/>
      <c r="F48" s="29" t="n"/>
      <c r="G48" s="29" t="n"/>
      <c r="H48" s="53">
        <f>IF(OR(F48="",G48=""),"",F48*G48)</f>
        <v/>
      </c>
      <c r="I48" s="53">
        <f>IF(H48="","",IF(H48&gt;=20,"Critical",IF(H48&gt;=15,"High",IF(H48&gt;=8,"Medium","Low"))))</f>
        <v/>
      </c>
      <c r="J48" s="29" t="n"/>
      <c r="K48" s="30" t="n"/>
      <c r="L48" s="30" t="n"/>
      <c r="M48" s="31" t="n"/>
    </row>
    <row r="49" ht="18" customHeight="1">
      <c r="B49" s="8">
        <f>IF(C49="","",COUNTA($C$11:C49))</f>
        <v/>
      </c>
      <c r="C49" s="30" t="n"/>
      <c r="D49" s="30" t="n"/>
      <c r="E49" s="30" t="n"/>
      <c r="F49" s="29" t="n"/>
      <c r="G49" s="29" t="n"/>
      <c r="H49" s="53">
        <f>IF(OR(F49="",G49=""),"",F49*G49)</f>
        <v/>
      </c>
      <c r="I49" s="53">
        <f>IF(H49="","",IF(H49&gt;=20,"Critical",IF(H49&gt;=15,"High",IF(H49&gt;=8,"Medium","Low"))))</f>
        <v/>
      </c>
      <c r="J49" s="29" t="n"/>
      <c r="K49" s="30" t="n"/>
      <c r="L49" s="30" t="n"/>
      <c r="M49" s="31" t="n"/>
    </row>
    <row r="50" ht="18" customHeight="1">
      <c r="B50" s="8">
        <f>IF(C50="","",COUNTA($C$11:C50))</f>
        <v/>
      </c>
      <c r="C50" s="30" t="n"/>
      <c r="D50" s="30" t="n"/>
      <c r="E50" s="30" t="n"/>
      <c r="F50" s="29" t="n"/>
      <c r="G50" s="29" t="n"/>
      <c r="H50" s="53">
        <f>IF(OR(F50="",G50=""),"",F50*G50)</f>
        <v/>
      </c>
      <c r="I50" s="53">
        <f>IF(H50="","",IF(H50&gt;=20,"Critical",IF(H50&gt;=15,"High",IF(H50&gt;=8,"Medium","Low"))))</f>
        <v/>
      </c>
      <c r="J50" s="29" t="n"/>
      <c r="K50" s="30" t="n"/>
      <c r="L50" s="30" t="n"/>
      <c r="M50" s="31" t="n"/>
    </row>
    <row r="51" ht="18" customHeight="1">
      <c r="B51" s="8">
        <f>IF(C51="","",COUNTA($C$11:C51))</f>
        <v/>
      </c>
      <c r="C51" s="30" t="n"/>
      <c r="D51" s="30" t="n"/>
      <c r="E51" s="30" t="n"/>
      <c r="F51" s="29" t="n"/>
      <c r="G51" s="29" t="n"/>
      <c r="H51" s="53">
        <f>IF(OR(F51="",G51=""),"",F51*G51)</f>
        <v/>
      </c>
      <c r="I51" s="53">
        <f>IF(H51="","",IF(H51&gt;=20,"Critical",IF(H51&gt;=15,"High",IF(H51&gt;=8,"Medium","Low"))))</f>
        <v/>
      </c>
      <c r="J51" s="29" t="n"/>
      <c r="K51" s="30" t="n"/>
      <c r="L51" s="30" t="n"/>
      <c r="M51" s="31" t="n"/>
    </row>
    <row r="52" ht="18" customHeight="1">
      <c r="B52" s="8">
        <f>IF(C52="","",COUNTA($C$11:C52))</f>
        <v/>
      </c>
      <c r="C52" s="30" t="n"/>
      <c r="D52" s="30" t="n"/>
      <c r="E52" s="30" t="n"/>
      <c r="F52" s="29" t="n"/>
      <c r="G52" s="29" t="n"/>
      <c r="H52" s="53">
        <f>IF(OR(F52="",G52=""),"",F52*G52)</f>
        <v/>
      </c>
      <c r="I52" s="53">
        <f>IF(H52="","",IF(H52&gt;=20,"Critical",IF(H52&gt;=15,"High",IF(H52&gt;=8,"Medium","Low"))))</f>
        <v/>
      </c>
      <c r="J52" s="29" t="n"/>
      <c r="K52" s="30" t="n"/>
      <c r="L52" s="30" t="n"/>
      <c r="M52" s="31" t="n"/>
    </row>
    <row r="53" ht="18" customHeight="1">
      <c r="B53" s="8">
        <f>IF(C53="","",COUNTA($C$11:C53))</f>
        <v/>
      </c>
      <c r="C53" s="30" t="n"/>
      <c r="D53" s="30" t="n"/>
      <c r="E53" s="30" t="n"/>
      <c r="F53" s="29" t="n"/>
      <c r="G53" s="29" t="n"/>
      <c r="H53" s="53">
        <f>IF(OR(F53="",G53=""),"",F53*G53)</f>
        <v/>
      </c>
      <c r="I53" s="53">
        <f>IF(H53="","",IF(H53&gt;=20,"Critical",IF(H53&gt;=15,"High",IF(H53&gt;=8,"Medium","Low"))))</f>
        <v/>
      </c>
      <c r="J53" s="29" t="n"/>
      <c r="K53" s="30" t="n"/>
      <c r="L53" s="30" t="n"/>
      <c r="M53" s="31" t="n"/>
    </row>
    <row r="54" ht="18" customHeight="1">
      <c r="B54" s="8">
        <f>IF(C54="","",COUNTA($C$11:C54))</f>
        <v/>
      </c>
      <c r="C54" s="30" t="n"/>
      <c r="D54" s="30" t="n"/>
      <c r="E54" s="30" t="n"/>
      <c r="F54" s="29" t="n"/>
      <c r="G54" s="29" t="n"/>
      <c r="H54" s="53">
        <f>IF(OR(F54="",G54=""),"",F54*G54)</f>
        <v/>
      </c>
      <c r="I54" s="53">
        <f>IF(H54="","",IF(H54&gt;=20,"Critical",IF(H54&gt;=15,"High",IF(H54&gt;=8,"Medium","Low"))))</f>
        <v/>
      </c>
      <c r="J54" s="29" t="n"/>
      <c r="K54" s="30" t="n"/>
      <c r="L54" s="30" t="n"/>
      <c r="M54" s="31" t="n"/>
    </row>
    <row r="55" ht="18" customHeight="1">
      <c r="B55" s="8">
        <f>IF(C55="","",COUNTA($C$11:C55))</f>
        <v/>
      </c>
      <c r="C55" s="30" t="n"/>
      <c r="D55" s="30" t="n"/>
      <c r="E55" s="30" t="n"/>
      <c r="F55" s="29" t="n"/>
      <c r="G55" s="29" t="n"/>
      <c r="H55" s="53">
        <f>IF(OR(F55="",G55=""),"",F55*G55)</f>
        <v/>
      </c>
      <c r="I55" s="53">
        <f>IF(H55="","",IF(H55&gt;=20,"Critical",IF(H55&gt;=15,"High",IF(H55&gt;=8,"Medium","Low"))))</f>
        <v/>
      </c>
      <c r="J55" s="29" t="n"/>
      <c r="K55" s="30" t="n"/>
      <c r="L55" s="30" t="n"/>
      <c r="M55" s="31" t="n"/>
    </row>
    <row r="56" ht="18" customHeight="1">
      <c r="B56" s="8">
        <f>IF(C56="","",COUNTA($C$11:C56))</f>
        <v/>
      </c>
      <c r="C56" s="30" t="n"/>
      <c r="D56" s="30" t="n"/>
      <c r="E56" s="30" t="n"/>
      <c r="F56" s="29" t="n"/>
      <c r="G56" s="29" t="n"/>
      <c r="H56" s="53">
        <f>IF(OR(F56="",G56=""),"",F56*G56)</f>
        <v/>
      </c>
      <c r="I56" s="53">
        <f>IF(H56="","",IF(H56&gt;=20,"Critical",IF(H56&gt;=15,"High",IF(H56&gt;=8,"Medium","Low"))))</f>
        <v/>
      </c>
      <c r="J56" s="29" t="n"/>
      <c r="K56" s="30" t="n"/>
      <c r="L56" s="30" t="n"/>
      <c r="M56" s="31" t="n"/>
    </row>
    <row r="57" ht="18" customHeight="1">
      <c r="B57" s="8">
        <f>IF(C57="","",COUNTA($C$11:C57))</f>
        <v/>
      </c>
      <c r="C57" s="30" t="n"/>
      <c r="D57" s="30" t="n"/>
      <c r="E57" s="30" t="n"/>
      <c r="F57" s="29" t="n"/>
      <c r="G57" s="29" t="n"/>
      <c r="H57" s="53">
        <f>IF(OR(F57="",G57=""),"",F57*G57)</f>
        <v/>
      </c>
      <c r="I57" s="53">
        <f>IF(H57="","",IF(H57&gt;=20,"Critical",IF(H57&gt;=15,"High",IF(H57&gt;=8,"Medium","Low"))))</f>
        <v/>
      </c>
      <c r="J57" s="29" t="n"/>
      <c r="K57" s="30" t="n"/>
      <c r="L57" s="30" t="n"/>
      <c r="M57" s="31" t="n"/>
    </row>
    <row r="58" ht="18" customHeight="1">
      <c r="B58" s="8">
        <f>IF(C58="","",COUNTA($C$11:C58))</f>
        <v/>
      </c>
      <c r="C58" s="30" t="n"/>
      <c r="D58" s="30" t="n"/>
      <c r="E58" s="30" t="n"/>
      <c r="F58" s="29" t="n"/>
      <c r="G58" s="29" t="n"/>
      <c r="H58" s="53">
        <f>IF(OR(F58="",G58=""),"",F58*G58)</f>
        <v/>
      </c>
      <c r="I58" s="53">
        <f>IF(H58="","",IF(H58&gt;=20,"Critical",IF(H58&gt;=15,"High",IF(H58&gt;=8,"Medium","Low"))))</f>
        <v/>
      </c>
      <c r="J58" s="29" t="n"/>
      <c r="K58" s="30" t="n"/>
      <c r="L58" s="30" t="n"/>
      <c r="M58" s="31" t="n"/>
    </row>
    <row r="59" ht="18" customHeight="1">
      <c r="B59" s="8">
        <f>IF(C59="","",COUNTA($C$11:C59))</f>
        <v/>
      </c>
      <c r="C59" s="30" t="n"/>
      <c r="D59" s="30" t="n"/>
      <c r="E59" s="30" t="n"/>
      <c r="F59" s="29" t="n"/>
      <c r="G59" s="29" t="n"/>
      <c r="H59" s="53">
        <f>IF(OR(F59="",G59=""),"",F59*G59)</f>
        <v/>
      </c>
      <c r="I59" s="53">
        <f>IF(H59="","",IF(H59&gt;=20,"Critical",IF(H59&gt;=15,"High",IF(H59&gt;=8,"Medium","Low"))))</f>
        <v/>
      </c>
      <c r="J59" s="29" t="n"/>
      <c r="K59" s="30" t="n"/>
      <c r="L59" s="30" t="n"/>
      <c r="M59" s="31" t="n"/>
    </row>
    <row r="60" ht="18" customHeight="1">
      <c r="B60" s="8">
        <f>IF(C60="","",COUNTA($C$11:C60))</f>
        <v/>
      </c>
      <c r="C60" s="30" t="n"/>
      <c r="D60" s="30" t="n"/>
      <c r="E60" s="30" t="n"/>
      <c r="F60" s="29" t="n"/>
      <c r="G60" s="29" t="n"/>
      <c r="H60" s="53">
        <f>IF(OR(F60="",G60=""),"",F60*G60)</f>
        <v/>
      </c>
      <c r="I60" s="53">
        <f>IF(H60="","",IF(H60&gt;=20,"Critical",IF(H60&gt;=15,"High",IF(H60&gt;=8,"Medium","Low"))))</f>
        <v/>
      </c>
      <c r="J60" s="29" t="n"/>
      <c r="K60" s="30" t="n"/>
      <c r="L60" s="30" t="n"/>
      <c r="M60" s="31" t="n"/>
    </row>
    <row r="62" ht="24" customHeight="1">
      <c r="B62" s="54" t="inlineStr">
        <is>
          <t>EXAMPLES: not your risks, and not counted above or on the Dashboard</t>
        </is>
      </c>
    </row>
    <row r="63" ht="32" customHeight="1">
      <c r="B63" s="56" t="inlineStr">
        <is>
          <t>These 26 rows are starter illustrations only. Status is Example, which is outside the Open / In Progress count. Nothing here is an open risk or a statement about your company. If a row applies, copy it into rows 11-60 and set Status to Open, In Progress, Accepted, Mitigated, or Transferred.</t>
        </is>
      </c>
    </row>
    <row r="64" ht="30" customHeight="1">
      <c r="B64" s="57" t="inlineStr">
        <is>
          <t>#</t>
        </is>
      </c>
      <c r="C64" s="57" t="inlineStr">
        <is>
          <t>Risk category</t>
        </is>
      </c>
      <c r="D64" s="57" t="inlineStr">
        <is>
          <t>Risk description</t>
        </is>
      </c>
      <c r="E64" s="57" t="inlineStr">
        <is>
          <t>Threat source</t>
        </is>
      </c>
      <c r="F64" s="57" t="inlineStr">
        <is>
          <t>Likelihood (1-5)</t>
        </is>
      </c>
      <c r="G64" s="57" t="inlineStr">
        <is>
          <t>Impact (1-5)</t>
        </is>
      </c>
      <c r="H64" s="57" t="inlineStr">
        <is>
          <t>Risk score (Likelihood × Impact)</t>
        </is>
      </c>
      <c r="I64" s="57" t="inlineStr">
        <is>
          <t>Risk level</t>
        </is>
      </c>
      <c r="J64" s="57" t="inlineStr">
        <is>
          <t>Status</t>
        </is>
      </c>
      <c r="K64" s="57" t="inlineStr">
        <is>
          <t>Mitigation / controls</t>
        </is>
      </c>
      <c r="L64" s="57" t="inlineStr">
        <is>
          <t>Risk owner</t>
        </is>
      </c>
      <c r="M64" s="57" t="inlineStr">
        <is>
          <t>Target date</t>
        </is>
      </c>
    </row>
    <row r="65" ht="32" customHeight="1">
      <c r="B65" s="58" t="n">
        <v>1</v>
      </c>
      <c r="C65" s="59" t="inlineStr">
        <is>
          <t xml:space="preserve">Access control</t>
        </is>
      </c>
      <c r="D65" s="59" t="inlineStr">
        <is>
          <t>EXAMPLE: Terminated employee retains active SSO/IdP account after offboarding</t>
        </is>
      </c>
      <c r="E65" s="59" t="inlineStr">
        <is>
          <t xml:space="preserve">Insider</t>
        </is>
      </c>
      <c r="F65" s="60" t="n">
        <v>3</v>
      </c>
      <c r="G65" s="60" t="n">
        <v>4</v>
      </c>
      <c r="H65" s="61">
        <f>F65*G65</f>
        <v/>
      </c>
      <c r="I65" s="61">
        <f>IF(H65&gt;=20,"Critical",IF(H65&gt;=15,"High",IF(H65&gt;=8,"Medium","Low")))</f>
        <v/>
      </c>
      <c r="J65" s="62" t="inlineStr">
        <is>
          <t>Example</t>
        </is>
      </c>
      <c r="K65" s="63" t="inlineStr">
        <is>
          <t>EXAMPLE ONLY. Not counted. Copy into the working register if it applies to you.</t>
        </is>
      </c>
      <c r="L65" s="59" t="n"/>
      <c r="M65" s="64" t="n"/>
    </row>
    <row r="66" ht="32" customHeight="1">
      <c r="B66" s="58" t="n">
        <v>2</v>
      </c>
      <c r="C66" s="59" t="inlineStr">
        <is>
          <t xml:space="preserve">Access control</t>
        </is>
      </c>
      <c r="D66" s="59" t="inlineStr">
        <is>
          <t>EXAMPLE: Developer has standing read access to production customer database</t>
        </is>
      </c>
      <c r="E66" s="59" t="inlineStr">
        <is>
          <t xml:space="preserve">Insider / external attacker</t>
        </is>
      </c>
      <c r="F66" s="60" t="n">
        <v>3</v>
      </c>
      <c r="G66" s="60" t="n">
        <v>5</v>
      </c>
      <c r="H66" s="61">
        <f>F66*G66</f>
        <v/>
      </c>
      <c r="I66" s="61">
        <f>IF(H66&gt;=20,"Critical",IF(H66&gt;=15,"High",IF(H66&gt;=8,"Medium","Low")))</f>
        <v/>
      </c>
      <c r="J66" s="62" t="inlineStr">
        <is>
          <t>Example</t>
        </is>
      </c>
      <c r="K66" s="63" t="inlineStr">
        <is>
          <t>EXAMPLE ONLY. Not counted. Copy into the working register if it applies to you.</t>
        </is>
      </c>
      <c r="L66" s="59" t="n"/>
      <c r="M66" s="64" t="n"/>
    </row>
    <row r="67" ht="32" customHeight="1">
      <c r="B67" s="58" t="n">
        <v>3</v>
      </c>
      <c r="C67" s="59" t="inlineStr">
        <is>
          <t xml:space="preserve">Access control</t>
        </is>
      </c>
      <c r="D67" s="59" t="inlineStr">
        <is>
          <t>EXAMPLE: Shared credentials used for critical SaaS tools (no individual accountability)</t>
        </is>
      </c>
      <c r="E67" s="59" t="inlineStr">
        <is>
          <t xml:space="preserve">Insider / external attacker</t>
        </is>
      </c>
      <c r="F67" s="60" t="n">
        <v>4</v>
      </c>
      <c r="G67" s="60" t="n">
        <v>4</v>
      </c>
      <c r="H67" s="61">
        <f>F67*G67</f>
        <v/>
      </c>
      <c r="I67" s="61">
        <f>IF(H67&gt;=20,"Critical",IF(H67&gt;=15,"High",IF(H67&gt;=8,"Medium","Low")))</f>
        <v/>
      </c>
      <c r="J67" s="62" t="inlineStr">
        <is>
          <t>Example</t>
        </is>
      </c>
      <c r="K67" s="63" t="inlineStr">
        <is>
          <t>EXAMPLE ONLY. Not counted. Copy into the working register if it applies to you.</t>
        </is>
      </c>
      <c r="L67" s="59" t="n"/>
      <c r="M67" s="64" t="n"/>
    </row>
    <row r="68" ht="32" customHeight="1">
      <c r="B68" s="58" t="n">
        <v>4</v>
      </c>
      <c r="C68" s="59" t="inlineStr">
        <is>
          <t xml:space="preserve">Access control</t>
        </is>
      </c>
      <c r="D68" s="59" t="inlineStr">
        <is>
          <t>EXAMPLE: MFA not enforced on cloud console (AWS/GCP/Azure) for all users</t>
        </is>
      </c>
      <c r="E68" s="59" t="inlineStr">
        <is>
          <t xml:space="preserve">External attacker</t>
        </is>
      </c>
      <c r="F68" s="60" t="n">
        <v>3</v>
      </c>
      <c r="G68" s="60" t="n">
        <v>5</v>
      </c>
      <c r="H68" s="61">
        <f>F68*G68</f>
        <v/>
      </c>
      <c r="I68" s="61">
        <f>IF(H68&gt;=20,"Critical",IF(H68&gt;=15,"High",IF(H68&gt;=8,"Medium","Low")))</f>
        <v/>
      </c>
      <c r="J68" s="62" t="inlineStr">
        <is>
          <t>Example</t>
        </is>
      </c>
      <c r="K68" s="63" t="inlineStr">
        <is>
          <t>EXAMPLE ONLY. Not counted. Copy into the working register if it applies to you.</t>
        </is>
      </c>
      <c r="L68" s="59" t="n"/>
      <c r="M68" s="64" t="n"/>
    </row>
    <row r="69" ht="32" customHeight="1">
      <c r="B69" s="58" t="n">
        <v>5</v>
      </c>
      <c r="C69" s="59" t="inlineStr">
        <is>
          <t xml:space="preserve">Access control</t>
        </is>
      </c>
      <c r="D69" s="59" t="inlineStr">
        <is>
          <t>EXAMPLE: Privileged access not subject to quarterly access review</t>
        </is>
      </c>
      <c r="E69" s="59" t="inlineStr">
        <is>
          <t xml:space="preserve">Insider</t>
        </is>
      </c>
      <c r="F69" s="60" t="n">
        <v>3</v>
      </c>
      <c r="G69" s="60" t="n">
        <v>3</v>
      </c>
      <c r="H69" s="61">
        <f>F69*G69</f>
        <v/>
      </c>
      <c r="I69" s="61">
        <f>IF(H69&gt;=20,"Critical",IF(H69&gt;=15,"High",IF(H69&gt;=8,"Medium","Low")))</f>
        <v/>
      </c>
      <c r="J69" s="62" t="inlineStr">
        <is>
          <t>Example</t>
        </is>
      </c>
      <c r="K69" s="63" t="inlineStr">
        <is>
          <t>EXAMPLE ONLY. Not counted. Copy into the working register if it applies to you.</t>
        </is>
      </c>
      <c r="L69" s="59" t="n"/>
      <c r="M69" s="64" t="n"/>
    </row>
    <row r="70" ht="32" customHeight="1">
      <c r="B70" s="58" t="n">
        <v>6</v>
      </c>
      <c r="C70" s="59" t="inlineStr">
        <is>
          <t xml:space="preserve">Application security</t>
        </is>
      </c>
      <c r="D70" s="59" t="inlineStr">
        <is>
          <t>EXAMPLE: OWASP Top 10 vulnerabilities not tested prior to major releases</t>
        </is>
      </c>
      <c r="E70" s="59" t="inlineStr">
        <is>
          <t xml:space="preserve">External attacker</t>
        </is>
      </c>
      <c r="F70" s="60" t="n">
        <v>3</v>
      </c>
      <c r="G70" s="60" t="n">
        <v>4</v>
      </c>
      <c r="H70" s="61">
        <f>F70*G70</f>
        <v/>
      </c>
      <c r="I70" s="61">
        <f>IF(H70&gt;=20,"Critical",IF(H70&gt;=15,"High",IF(H70&gt;=8,"Medium","Low")))</f>
        <v/>
      </c>
      <c r="J70" s="62" t="inlineStr">
        <is>
          <t>Example</t>
        </is>
      </c>
      <c r="K70" s="63" t="inlineStr">
        <is>
          <t>EXAMPLE ONLY. Not counted. Copy into the working register if it applies to you.</t>
        </is>
      </c>
      <c r="L70" s="59" t="n"/>
      <c r="M70" s="64" t="n"/>
    </row>
    <row r="71" ht="32" customHeight="1">
      <c r="B71" s="58" t="n">
        <v>7</v>
      </c>
      <c r="C71" s="59" t="inlineStr">
        <is>
          <t xml:space="preserve">Application security</t>
        </is>
      </c>
      <c r="D71" s="59" t="inlineStr">
        <is>
          <t>EXAMPLE: API endpoints lack rate limiting, enabling credential stuffing</t>
        </is>
      </c>
      <c r="E71" s="59" t="inlineStr">
        <is>
          <t xml:space="preserve">External attacker</t>
        </is>
      </c>
      <c r="F71" s="60" t="n">
        <v>3</v>
      </c>
      <c r="G71" s="60" t="n">
        <v>3</v>
      </c>
      <c r="H71" s="61">
        <f>F71*G71</f>
        <v/>
      </c>
      <c r="I71" s="61">
        <f>IF(H71&gt;=20,"Critical",IF(H71&gt;=15,"High",IF(H71&gt;=8,"Medium","Low")))</f>
        <v/>
      </c>
      <c r="J71" s="62" t="inlineStr">
        <is>
          <t>Example</t>
        </is>
      </c>
      <c r="K71" s="63" t="inlineStr">
        <is>
          <t>EXAMPLE ONLY. Not counted. Copy into the working register if it applies to you.</t>
        </is>
      </c>
      <c r="L71" s="59" t="n"/>
      <c r="M71" s="64" t="n"/>
    </row>
    <row r="72" ht="32" customHeight="1">
      <c r="B72" s="58" t="n">
        <v>8</v>
      </c>
      <c r="C72" s="59" t="inlineStr">
        <is>
          <t xml:space="preserve">Application security</t>
        </is>
      </c>
      <c r="D72" s="59" t="inlineStr">
        <is>
          <t>EXAMPLE: Customer data exposed via IDOR (insecure direct object reference)</t>
        </is>
      </c>
      <c r="E72" s="59" t="inlineStr">
        <is>
          <t xml:space="preserve">External attacker</t>
        </is>
      </c>
      <c r="F72" s="60" t="n">
        <v>2</v>
      </c>
      <c r="G72" s="60" t="n">
        <v>5</v>
      </c>
      <c r="H72" s="61">
        <f>F72*G72</f>
        <v/>
      </c>
      <c r="I72" s="61">
        <f>IF(H72&gt;=20,"Critical",IF(H72&gt;=15,"High",IF(H72&gt;=8,"Medium","Low")))</f>
        <v/>
      </c>
      <c r="J72" s="62" t="inlineStr">
        <is>
          <t>Example</t>
        </is>
      </c>
      <c r="K72" s="63" t="inlineStr">
        <is>
          <t>EXAMPLE ONLY. Not counted. Copy into the working register if it applies to you.</t>
        </is>
      </c>
      <c r="L72" s="59" t="n"/>
      <c r="M72" s="64" t="n"/>
    </row>
    <row r="73" ht="32" customHeight="1">
      <c r="B73" s="58" t="n">
        <v>9</v>
      </c>
      <c r="C73" s="59" t="inlineStr">
        <is>
          <t xml:space="preserve">Application security</t>
        </is>
      </c>
      <c r="D73" s="59" t="inlineStr">
        <is>
          <t>EXAMPLE: Secrets (API keys, tokens) hardcoded in application source code</t>
        </is>
      </c>
      <c r="E73" s="59" t="inlineStr">
        <is>
          <t xml:space="preserve">Insider / external attacker</t>
        </is>
      </c>
      <c r="F73" s="60" t="n">
        <v>3</v>
      </c>
      <c r="G73" s="60" t="n">
        <v>4</v>
      </c>
      <c r="H73" s="61">
        <f>F73*G73</f>
        <v/>
      </c>
      <c r="I73" s="61">
        <f>IF(H73&gt;=20,"Critical",IF(H73&gt;=15,"High",IF(H73&gt;=8,"Medium","Low")))</f>
        <v/>
      </c>
      <c r="J73" s="62" t="inlineStr">
        <is>
          <t>Example</t>
        </is>
      </c>
      <c r="K73" s="63" t="inlineStr">
        <is>
          <t>EXAMPLE ONLY. Not counted. Copy into the working register if it applies to you.</t>
        </is>
      </c>
      <c r="L73" s="59" t="n"/>
      <c r="M73" s="64" t="n"/>
    </row>
    <row r="74" ht="32" customHeight="1">
      <c r="B74" s="58" t="n">
        <v>10</v>
      </c>
      <c r="C74" s="59" t="inlineStr">
        <is>
          <t xml:space="preserve">Application security</t>
        </is>
      </c>
      <c r="D74" s="59" t="inlineStr">
        <is>
          <t>EXAMPLE: Third-party JavaScript libraries with known vulnerabilities running in production</t>
        </is>
      </c>
      <c r="E74" s="59" t="inlineStr">
        <is>
          <t xml:space="preserve">Supply chain</t>
        </is>
      </c>
      <c r="F74" s="60" t="n">
        <v>3</v>
      </c>
      <c r="G74" s="60" t="n">
        <v>3</v>
      </c>
      <c r="H74" s="61">
        <f>F74*G74</f>
        <v/>
      </c>
      <c r="I74" s="61">
        <f>IF(H74&gt;=20,"Critical",IF(H74&gt;=15,"High",IF(H74&gt;=8,"Medium","Low")))</f>
        <v/>
      </c>
      <c r="J74" s="62" t="inlineStr">
        <is>
          <t>Example</t>
        </is>
      </c>
      <c r="K74" s="63" t="inlineStr">
        <is>
          <t>EXAMPLE ONLY. Not counted. Copy into the working register if it applies to you.</t>
        </is>
      </c>
      <c r="L74" s="59" t="n"/>
      <c r="M74" s="64" t="n"/>
    </row>
    <row r="75" ht="32" customHeight="1">
      <c r="B75" s="58" t="n">
        <v>11</v>
      </c>
      <c r="C75" s="59" t="inlineStr">
        <is>
          <t xml:space="preserve">Data protection</t>
        </is>
      </c>
      <c r="D75" s="59" t="inlineStr">
        <is>
          <t>EXAMPLE: Customer personal data stored unencrypted at rest in object storage</t>
        </is>
      </c>
      <c r="E75" s="59" t="inlineStr">
        <is>
          <t xml:space="preserve">External attacker</t>
        </is>
      </c>
      <c r="F75" s="60" t="n">
        <v>2</v>
      </c>
      <c r="G75" s="60" t="n">
        <v>5</v>
      </c>
      <c r="H75" s="61">
        <f>F75*G75</f>
        <v/>
      </c>
      <c r="I75" s="61">
        <f>IF(H75&gt;=20,"Critical",IF(H75&gt;=15,"High",IF(H75&gt;=8,"Medium","Low")))</f>
        <v/>
      </c>
      <c r="J75" s="62" t="inlineStr">
        <is>
          <t>Example</t>
        </is>
      </c>
      <c r="K75" s="63" t="inlineStr">
        <is>
          <t>EXAMPLE ONLY. Not counted. Copy into the working register if it applies to you.</t>
        </is>
      </c>
      <c r="L75" s="59" t="n"/>
      <c r="M75" s="64" t="n"/>
    </row>
    <row r="76" ht="32" customHeight="1">
      <c r="B76" s="58" t="n">
        <v>12</v>
      </c>
      <c r="C76" s="59" t="inlineStr">
        <is>
          <t xml:space="preserve">Data protection</t>
        </is>
      </c>
      <c r="D76" s="59" t="inlineStr">
        <is>
          <t>EXAMPLE: No data retention rule, so customer data is kept indefinitely after the contract ends</t>
        </is>
      </c>
      <c r="E76" s="59" t="inlineStr">
        <is>
          <t xml:space="preserve">Regulatory / contract</t>
        </is>
      </c>
      <c r="F76" s="60" t="n">
        <v>4</v>
      </c>
      <c r="G76" s="60" t="n">
        <v>3</v>
      </c>
      <c r="H76" s="61">
        <f>F76*G76</f>
        <v/>
      </c>
      <c r="I76" s="61">
        <f>IF(H76&gt;=20,"Critical",IF(H76&gt;=15,"High",IF(H76&gt;=8,"Medium","Low")))</f>
        <v/>
      </c>
      <c r="J76" s="62" t="inlineStr">
        <is>
          <t>Example</t>
        </is>
      </c>
      <c r="K76" s="63" t="inlineStr">
        <is>
          <t>EXAMPLE ONLY. Not counted. Copy into the working register if it applies to you.</t>
        </is>
      </c>
      <c r="L76" s="59" t="n"/>
      <c r="M76" s="64" t="n"/>
    </row>
    <row r="77" ht="32" customHeight="1">
      <c r="B77" s="58" t="n">
        <v>13</v>
      </c>
      <c r="C77" s="59" t="inlineStr">
        <is>
          <t xml:space="preserve">Data protection</t>
        </is>
      </c>
      <c r="D77" s="59" t="inlineStr">
        <is>
          <t>EXAMPLE: Backup data not encrypted or access-controlled separately from production</t>
        </is>
      </c>
      <c r="E77" s="59" t="inlineStr">
        <is>
          <t xml:space="preserve">Insider / external attacker</t>
        </is>
      </c>
      <c r="F77" s="60" t="n">
        <v>2</v>
      </c>
      <c r="G77" s="60" t="n">
        <v>4</v>
      </c>
      <c r="H77" s="61">
        <f>F77*G77</f>
        <v/>
      </c>
      <c r="I77" s="61">
        <f>IF(H77&gt;=20,"Critical",IF(H77&gt;=15,"High",IF(H77&gt;=8,"Medium","Low")))</f>
        <v/>
      </c>
      <c r="J77" s="62" t="inlineStr">
        <is>
          <t>Example</t>
        </is>
      </c>
      <c r="K77" s="63" t="inlineStr">
        <is>
          <t>EXAMPLE ONLY. Not counted. Copy into the working register if it applies to you.</t>
        </is>
      </c>
      <c r="L77" s="59" t="n"/>
      <c r="M77" s="64" t="n"/>
    </row>
    <row r="78" ht="32" customHeight="1">
      <c r="B78" s="58" t="n">
        <v>14</v>
      </c>
      <c r="C78" s="59" t="inlineStr">
        <is>
          <t xml:space="preserve">Data protection</t>
        </is>
      </c>
      <c r="D78" s="59" t="inlineStr">
        <is>
          <t>EXAMPLE: No data classification, so staff are unclear what counts as sensitive</t>
        </is>
      </c>
      <c r="E78" s="59" t="inlineStr">
        <is>
          <t xml:space="preserve">Error</t>
        </is>
      </c>
      <c r="F78" s="60" t="n">
        <v>4</v>
      </c>
      <c r="G78" s="60" t="n">
        <v>3</v>
      </c>
      <c r="H78" s="61">
        <f>F78*G78</f>
        <v/>
      </c>
      <c r="I78" s="61">
        <f>IF(H78&gt;=20,"Critical",IF(H78&gt;=15,"High",IF(H78&gt;=8,"Medium","Low")))</f>
        <v/>
      </c>
      <c r="J78" s="62" t="inlineStr">
        <is>
          <t>Example</t>
        </is>
      </c>
      <c r="K78" s="63" t="inlineStr">
        <is>
          <t>EXAMPLE ONLY. Not counted. Copy into the working register if it applies to you.</t>
        </is>
      </c>
      <c r="L78" s="59" t="n"/>
      <c r="M78" s="64" t="n"/>
    </row>
    <row r="79" ht="32" customHeight="1">
      <c r="B79" s="58" t="n">
        <v>15</v>
      </c>
      <c r="C79" s="59" t="inlineStr">
        <is>
          <t xml:space="preserve">Vendor / supply chain</t>
        </is>
      </c>
      <c r="D79" s="59" t="inlineStr">
        <is>
          <t>EXAMPLE: Critical SaaS vendor processes customer data with no signed DPA</t>
        </is>
      </c>
      <c r="E79" s="59" t="inlineStr">
        <is>
          <t xml:space="preserve">Regulatory / contract</t>
        </is>
      </c>
      <c r="F79" s="60" t="n">
        <v>3</v>
      </c>
      <c r="G79" s="60" t="n">
        <v>4</v>
      </c>
      <c r="H79" s="61">
        <f>F79*G79</f>
        <v/>
      </c>
      <c r="I79" s="61">
        <f>IF(H79&gt;=20,"Critical",IF(H79&gt;=15,"High",IF(H79&gt;=8,"Medium","Low")))</f>
        <v/>
      </c>
      <c r="J79" s="62" t="inlineStr">
        <is>
          <t>Example</t>
        </is>
      </c>
      <c r="K79" s="63" t="inlineStr">
        <is>
          <t>EXAMPLE ONLY. Not counted. Copy into the working register if it applies to you.</t>
        </is>
      </c>
      <c r="L79" s="59" t="n"/>
      <c r="M79" s="64" t="n"/>
    </row>
    <row r="80" ht="32" customHeight="1">
      <c r="B80" s="58" t="n">
        <v>16</v>
      </c>
      <c r="C80" s="59" t="inlineStr">
        <is>
          <t xml:space="preserve">Vendor / supply chain</t>
        </is>
      </c>
      <c r="D80" s="59" t="inlineStr">
        <is>
          <t>EXAMPLE: Vendor SOC 2 reports not collected or reviewed on a defined cycle</t>
        </is>
      </c>
      <c r="E80" s="59" t="inlineStr">
        <is>
          <t xml:space="preserve">Supply chain</t>
        </is>
      </c>
      <c r="F80" s="60" t="n">
        <v>4</v>
      </c>
      <c r="G80" s="60" t="n">
        <v>3</v>
      </c>
      <c r="H80" s="61">
        <f>F80*G80</f>
        <v/>
      </c>
      <c r="I80" s="61">
        <f>IF(H80&gt;=20,"Critical",IF(H80&gt;=15,"High",IF(H80&gt;=8,"Medium","Low")))</f>
        <v/>
      </c>
      <c r="J80" s="62" t="inlineStr">
        <is>
          <t>Example</t>
        </is>
      </c>
      <c r="K80" s="63" t="inlineStr">
        <is>
          <t>EXAMPLE ONLY. Not counted. Copy into the working register if it applies to you.</t>
        </is>
      </c>
      <c r="L80" s="59" t="n"/>
      <c r="M80" s="64" t="n"/>
    </row>
    <row r="81" ht="32" customHeight="1">
      <c r="B81" s="58" t="n">
        <v>17</v>
      </c>
      <c r="C81" s="59" t="inlineStr">
        <is>
          <t xml:space="preserve">Vendor / supply chain</t>
        </is>
      </c>
      <c r="D81" s="59" t="inlineStr">
        <is>
          <t>EXAMPLE: Open-source dependency with an abandoned maintainer on a critical path</t>
        </is>
      </c>
      <c r="E81" s="59" t="inlineStr">
        <is>
          <t xml:space="preserve">Supply chain</t>
        </is>
      </c>
      <c r="F81" s="60" t="n">
        <v>2</v>
      </c>
      <c r="G81" s="60" t="n">
        <v>4</v>
      </c>
      <c r="H81" s="61">
        <f>F81*G81</f>
        <v/>
      </c>
      <c r="I81" s="61">
        <f>IF(H81&gt;=20,"Critical",IF(H81&gt;=15,"High",IF(H81&gt;=8,"Medium","Low")))</f>
        <v/>
      </c>
      <c r="J81" s="62" t="inlineStr">
        <is>
          <t>Example</t>
        </is>
      </c>
      <c r="K81" s="63" t="inlineStr">
        <is>
          <t>EXAMPLE ONLY. Not counted. Copy into the working register if it applies to you.</t>
        </is>
      </c>
      <c r="L81" s="59" t="n"/>
      <c r="M81" s="64" t="n"/>
    </row>
    <row r="82" ht="32" customHeight="1">
      <c r="B82" s="58" t="n">
        <v>18</v>
      </c>
      <c r="C82" s="59" t="inlineStr">
        <is>
          <t xml:space="preserve">Change management</t>
        </is>
      </c>
      <c r="D82" s="59" t="inlineStr">
        <is>
          <t>EXAMPLE: Direct pushes to the production branch allowed without peer review</t>
        </is>
      </c>
      <c r="E82" s="59" t="inlineStr">
        <is>
          <t xml:space="preserve">Insider / error</t>
        </is>
      </c>
      <c r="F82" s="60" t="n">
        <v>3</v>
      </c>
      <c r="G82" s="60" t="n">
        <v>4</v>
      </c>
      <c r="H82" s="61">
        <f>F82*G82</f>
        <v/>
      </c>
      <c r="I82" s="61">
        <f>IF(H82&gt;=20,"Critical",IF(H82&gt;=15,"High",IF(H82&gt;=8,"Medium","Low")))</f>
        <v/>
      </c>
      <c r="J82" s="62" t="inlineStr">
        <is>
          <t>Example</t>
        </is>
      </c>
      <c r="K82" s="63" t="inlineStr">
        <is>
          <t>EXAMPLE ONLY. Not counted. Copy into the working register if it applies to you.</t>
        </is>
      </c>
      <c r="L82" s="59" t="n"/>
      <c r="M82" s="64" t="n"/>
    </row>
    <row r="83" ht="32" customHeight="1">
      <c r="B83" s="58" t="n">
        <v>19</v>
      </c>
      <c r="C83" s="59" t="inlineStr">
        <is>
          <t xml:space="preserve">Change management</t>
        </is>
      </c>
      <c r="D83" s="59" t="inlineStr">
        <is>
          <t>EXAMPLE: No rollback path for a failed deployment</t>
        </is>
      </c>
      <c r="E83" s="59" t="inlineStr">
        <is>
          <t xml:space="preserve">Operational</t>
        </is>
      </c>
      <c r="F83" s="60" t="n">
        <v>3</v>
      </c>
      <c r="G83" s="60" t="n">
        <v>3</v>
      </c>
      <c r="H83" s="61">
        <f>F83*G83</f>
        <v/>
      </c>
      <c r="I83" s="61">
        <f>IF(H83&gt;=20,"Critical",IF(H83&gt;=15,"High",IF(H83&gt;=8,"Medium","Low")))</f>
        <v/>
      </c>
      <c r="J83" s="62" t="inlineStr">
        <is>
          <t>Example</t>
        </is>
      </c>
      <c r="K83" s="63" t="inlineStr">
        <is>
          <t>EXAMPLE ONLY. Not counted. Copy into the working register if it applies to you.</t>
        </is>
      </c>
      <c r="L83" s="59" t="n"/>
      <c r="M83" s="64" t="n"/>
    </row>
    <row r="84" ht="32" customHeight="1">
      <c r="B84" s="58" t="n">
        <v>20</v>
      </c>
      <c r="C84" s="59" t="inlineStr">
        <is>
          <t xml:space="preserve">Change management</t>
        </is>
      </c>
      <c r="D84" s="59" t="inlineStr">
        <is>
          <t>EXAMPLE: Infrastructure changes applied manually with no record</t>
        </is>
      </c>
      <c r="E84" s="59" t="inlineStr">
        <is>
          <t xml:space="preserve">Error</t>
        </is>
      </c>
      <c r="F84" s="60" t="n">
        <v>3</v>
      </c>
      <c r="G84" s="60" t="n">
        <v>3</v>
      </c>
      <c r="H84" s="61">
        <f>F84*G84</f>
        <v/>
      </c>
      <c r="I84" s="61">
        <f>IF(H84&gt;=20,"Critical",IF(H84&gt;=15,"High",IF(H84&gt;=8,"Medium","Low")))</f>
        <v/>
      </c>
      <c r="J84" s="62" t="inlineStr">
        <is>
          <t>Example</t>
        </is>
      </c>
      <c r="K84" s="63" t="inlineStr">
        <is>
          <t>EXAMPLE ONLY. Not counted. Copy into the working register if it applies to you.</t>
        </is>
      </c>
      <c r="L84" s="59" t="n"/>
      <c r="M84" s="64" t="n"/>
    </row>
    <row r="85" ht="32" customHeight="1">
      <c r="B85" s="58" t="n">
        <v>21</v>
      </c>
      <c r="C85" s="59" t="inlineStr">
        <is>
          <t xml:space="preserve">Incident response</t>
        </is>
      </c>
      <c r="D85" s="59" t="inlineStr">
        <is>
          <t>EXAMPLE: No documented incident response program or severity levels</t>
        </is>
      </c>
      <c r="E85" s="59" t="inlineStr">
        <is>
          <t xml:space="preserve">Operational</t>
        </is>
      </c>
      <c r="F85" s="60" t="n">
        <v>4</v>
      </c>
      <c r="G85" s="60" t="n">
        <v>4</v>
      </c>
      <c r="H85" s="61">
        <f>F85*G85</f>
        <v/>
      </c>
      <c r="I85" s="61">
        <f>IF(H85&gt;=20,"Critical",IF(H85&gt;=15,"High",IF(H85&gt;=8,"Medium","Low")))</f>
        <v/>
      </c>
      <c r="J85" s="62" t="inlineStr">
        <is>
          <t>Example</t>
        </is>
      </c>
      <c r="K85" s="63" t="inlineStr">
        <is>
          <t>EXAMPLE ONLY. Not counted. Copy into the working register if it applies to you.</t>
        </is>
      </c>
      <c r="L85" s="59" t="n"/>
      <c r="M85" s="64" t="n"/>
    </row>
    <row r="86" ht="32" customHeight="1">
      <c r="B86" s="58" t="n">
        <v>22</v>
      </c>
      <c r="C86" s="59" t="inlineStr">
        <is>
          <t xml:space="preserve">Incident response</t>
        </is>
      </c>
      <c r="D86" s="59" t="inlineStr">
        <is>
          <t>EXAMPLE: Security alerts are not triaged and there is no on-call rotation</t>
        </is>
      </c>
      <c r="E86" s="59" t="inlineStr">
        <is>
          <t xml:space="preserve">External attacker</t>
        </is>
      </c>
      <c r="F86" s="60" t="n">
        <v>3</v>
      </c>
      <c r="G86" s="60" t="n">
        <v>4</v>
      </c>
      <c r="H86" s="61">
        <f>F86*G86</f>
        <v/>
      </c>
      <c r="I86" s="61">
        <f>IF(H86&gt;=20,"Critical",IF(H86&gt;=15,"High",IF(H86&gt;=8,"Medium","Low")))</f>
        <v/>
      </c>
      <c r="J86" s="62" t="inlineStr">
        <is>
          <t>Example</t>
        </is>
      </c>
      <c r="K86" s="63" t="inlineStr">
        <is>
          <t>EXAMPLE ONLY. Not counted. Copy into the working register if it applies to you.</t>
        </is>
      </c>
      <c r="L86" s="59" t="n"/>
      <c r="M86" s="64" t="n"/>
    </row>
    <row r="87" ht="32" customHeight="1">
      <c r="B87" s="58" t="n">
        <v>23</v>
      </c>
      <c r="C87" s="59" t="inlineStr">
        <is>
          <t xml:space="preserve">Incident response</t>
        </is>
      </c>
      <c r="D87" s="59" t="inlineStr">
        <is>
          <t>EXAMPLE: No customer notification commitment for a confirmed security incident</t>
        </is>
      </c>
      <c r="E87" s="59" t="inlineStr">
        <is>
          <t xml:space="preserve">Regulatory / contract</t>
        </is>
      </c>
      <c r="F87" s="60" t="n">
        <v>3</v>
      </c>
      <c r="G87" s="60" t="n">
        <v>4</v>
      </c>
      <c r="H87" s="61">
        <f>F87*G87</f>
        <v/>
      </c>
      <c r="I87" s="61">
        <f>IF(H87&gt;=20,"Critical",IF(H87&gt;=15,"High",IF(H87&gt;=8,"Medium","Low")))</f>
        <v/>
      </c>
      <c r="J87" s="62" t="inlineStr">
        <is>
          <t>Example</t>
        </is>
      </c>
      <c r="K87" s="63" t="inlineStr">
        <is>
          <t>EXAMPLE ONLY. Not counted. Copy into the working register if it applies to you.</t>
        </is>
      </c>
      <c r="L87" s="59" t="n"/>
      <c r="M87" s="64" t="n"/>
    </row>
    <row r="88" ht="32" customHeight="1">
      <c r="B88" s="58" t="n">
        <v>24</v>
      </c>
      <c r="C88" s="59" t="inlineStr">
        <is>
          <t xml:space="preserve">Business continuity</t>
        </is>
      </c>
      <c r="D88" s="59" t="inlineStr">
        <is>
          <t>EXAMPLE: No tested recovery approach and no stated RTO or RPO</t>
        </is>
      </c>
      <c r="E88" s="59" t="inlineStr">
        <is>
          <t xml:space="preserve">Disruption</t>
        </is>
      </c>
      <c r="F88" s="60" t="n">
        <v>4</v>
      </c>
      <c r="G88" s="60" t="n">
        <v>4</v>
      </c>
      <c r="H88" s="61">
        <f>F88*G88</f>
        <v/>
      </c>
      <c r="I88" s="61">
        <f>IF(H88&gt;=20,"Critical",IF(H88&gt;=15,"High",IF(H88&gt;=8,"Medium","Low")))</f>
        <v/>
      </c>
      <c r="J88" s="62" t="inlineStr">
        <is>
          <t>Example</t>
        </is>
      </c>
      <c r="K88" s="63" t="inlineStr">
        <is>
          <t>EXAMPLE ONLY. Not counted. Copy into the working register if it applies to you.</t>
        </is>
      </c>
      <c r="L88" s="59" t="n"/>
      <c r="M88" s="64" t="n"/>
    </row>
    <row r="89" ht="32" customHeight="1">
      <c r="B89" s="58" t="n">
        <v>25</v>
      </c>
      <c r="C89" s="59" t="inlineStr">
        <is>
          <t xml:space="preserve">Business continuity</t>
        </is>
      </c>
      <c r="D89" s="59" t="inlineStr">
        <is>
          <t>EXAMPLE: Database backups exist but a restore has never been tested</t>
        </is>
      </c>
      <c r="E89" s="59" t="inlineStr">
        <is>
          <t xml:space="preserve">Operational</t>
        </is>
      </c>
      <c r="F89" s="60" t="n">
        <v>4</v>
      </c>
      <c r="G89" s="60" t="n">
        <v>4</v>
      </c>
      <c r="H89" s="61">
        <f>F89*G89</f>
        <v/>
      </c>
      <c r="I89" s="61">
        <f>IF(H89&gt;=20,"Critical",IF(H89&gt;=15,"High",IF(H89&gt;=8,"Medium","Low")))</f>
        <v/>
      </c>
      <c r="J89" s="62" t="inlineStr">
        <is>
          <t>Example</t>
        </is>
      </c>
      <c r="K89" s="63" t="inlineStr">
        <is>
          <t>EXAMPLE ONLY. Not counted. Copy into the working register if it applies to you.</t>
        </is>
      </c>
      <c r="L89" s="59" t="n"/>
      <c r="M89" s="64" t="n"/>
    </row>
    <row r="90" ht="32" customHeight="1">
      <c r="B90" s="58" t="n">
        <v>26</v>
      </c>
      <c r="C90" s="59" t="inlineStr">
        <is>
          <t xml:space="preserve">Endpoint security</t>
        </is>
      </c>
      <c r="D90" s="59" t="inlineStr">
        <is>
          <t>EXAMPLE: Endpoints not enrolled in device management and disk encryption not enforced</t>
        </is>
      </c>
      <c r="E90" s="59" t="inlineStr">
        <is>
          <t xml:space="preserve">Theft</t>
        </is>
      </c>
      <c r="F90" s="60" t="n">
        <v>3</v>
      </c>
      <c r="G90" s="60" t="n">
        <v>3</v>
      </c>
      <c r="H90" s="61">
        <f>F90*G90</f>
        <v/>
      </c>
      <c r="I90" s="61">
        <f>IF(H90&gt;=20,"Critical",IF(H90&gt;=15,"High",IF(H90&gt;=8,"Medium","Low")))</f>
        <v/>
      </c>
      <c r="J90" s="62" t="inlineStr">
        <is>
          <t>Example</t>
        </is>
      </c>
      <c r="K90" s="63" t="inlineStr">
        <is>
          <t>EXAMPLE ONLY. Not counted. Copy into the working register if it applies to you.</t>
        </is>
      </c>
      <c r="L90" s="59" t="n"/>
      <c r="M90" s="64" t="n"/>
    </row>
  </sheetData>
  <autoFilter ref="B10:M60"/>
  <mergeCells count="13">
    <mergeCell ref="D6:E6"/>
    <mergeCell ref="B6:C6"/>
    <mergeCell ref="B2:M2"/>
    <mergeCell ref="B62:M62"/>
    <mergeCell ref="H6:I6"/>
    <mergeCell ref="B7:C7"/>
    <mergeCell ref="B3:M3"/>
    <mergeCell ref="D7:E7"/>
    <mergeCell ref="H7:I7"/>
    <mergeCell ref="B63:M63"/>
    <mergeCell ref="F6:G6"/>
    <mergeCell ref="B4:M4"/>
    <mergeCell ref="F7:G7"/>
  </mergeCells>
  <conditionalFormatting sqref="I11:I60">
    <cfRule type="expression" priority="1" dxfId="4">
      <formula>$I11="Critical"</formula>
    </cfRule>
    <cfRule type="expression" priority="2" dxfId="5">
      <formula>$I11="High"</formula>
    </cfRule>
    <cfRule type="expression" priority="3" dxfId="6">
      <formula>$I11="Medium"</formula>
    </cfRule>
    <cfRule type="expression" priority="4" dxfId="7">
      <formula>$I11="Low"</formula>
    </cfRule>
  </conditionalFormatting>
  <conditionalFormatting sqref="B65:M90">
    <cfRule type="expression" priority="5" dxfId="8">
      <formula>$J65="Example"</formula>
    </cfRule>
  </conditionalFormatting>
  <dataValidations count="2">
    <dataValidation sqref="F11:G60" showDropDown="0" showInputMessage="0" showErrorMessage="0" allowBlank="1" type="list">
      <formula1>"1,2,3,4,5"</formula1>
    </dataValidation>
    <dataValidation sqref="J11:J60" showDropDown="0" showInputMessage="0" showErrorMessage="0" allowBlank="1" type="list">
      <formula1>"Open,In Progress,Accepted,Mitigated,Transferred"</formula1>
    </dataValidation>
  </dataValidations>
  <pageMargins left="0.4" right="0.4" top="0.5" bottom="0.5" header="0.2" footer="0.2"/>
  <pageSetup orientation="landscape" paperSize="3" fitToHeight="0" fitToWidth="1"/>
  <headerFooter>
    <oddHeader/>
    <oddFooter>&amp;Lasteros.com&amp;RPage &amp;P of &amp;N</oddFooter>
    <evenHeader/>
    <evenFooter/>
    <firstHeader/>
    <firstFooter/>
  </headerFooter>
</worksheet>
</file>

<file path=xl/worksheets/sheet4.xml><?xml version="1.0" encoding="utf-8"?>
<worksheet xmlns="http://schemas.openxmlformats.org/spreadsheetml/2006/main">
  <sheetPr>
    <tabColor rgb="001A5276"/>
    <outlinePr summaryBelow="1" summaryRight="1"/>
    <pageSetUpPr fitToPage="1"/>
  </sheetPr>
  <dimension ref="B2:Q40"/>
  <sheetViews>
    <sheetView showGridLines="0" zoomScale="110" workbookViewId="0">
      <pane xSplit="2" ySplit="7" topLeftCell="C8"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5" customWidth="1" min="2" max="2"/>
    <col width="28" customWidth="1" min="3" max="3"/>
    <col width="42" customWidth="1" min="4" max="4"/>
    <col width="12" customWidth="1" min="5" max="5"/>
    <col width="42" customWidth="1" min="6" max="6"/>
    <col width="14" customWidth="1" min="7" max="7"/>
    <col width="18" customWidth="1" min="8" max="8"/>
    <col width="16" customWidth="1" min="9" max="9"/>
    <col width="22" customWidth="1" min="10" max="10"/>
    <col width="18" customWidth="1" min="11" max="11"/>
    <col width="20" customWidth="1" min="12" max="12"/>
    <col width="14" customWidth="1" min="13" max="13"/>
    <col width="16" customWidth="1" min="14" max="14"/>
    <col width="32" customWidth="1" min="15" max="15"/>
    <col width="36" customWidth="1" min="16" max="16"/>
    <col width="24" customWidth="1" min="17" max="17"/>
  </cols>
  <sheetData>
    <row r="1" ht="8" customHeight="1"/>
    <row r="2" ht="32" customHeight="1">
      <c r="B2" s="19" t="inlineStr">
        <is>
          <t>SOC 2 report review</t>
        </is>
      </c>
    </row>
    <row r="3" ht="22" customHeight="1">
      <c r="B3" s="21" t="inlineStr">
        <is>
          <t>For vendors that will give you their SOC 2 report. Record facts from the CPA's report only. A marketing page or trust-center URL is where you ask for the report. It is not the report, and this sheet does not assert an opinion.</t>
        </is>
      </c>
    </row>
    <row r="4" ht="36" customHeight="1">
      <c r="B4" s="22" t="inlineStr">
        <is>
          <t xml:space="preserve">Example rows are starters. Their Review status is Example, so they are not counted. They show name, what they process, tier, and a request link only. Report type, period, opinion, CPA firm, criteria notes, and review status are empty on purpose. Opinion uses the CPA's wording: Unmodified (older reports may say unqualified), Qualified, Adverse, or Disclaimer. Review status belongs only in Review status.</t>
        </is>
      </c>
    </row>
    <row r="5" ht="28" customHeight="1">
      <c r="B5" s="4" t="inlineStr">
        <is>
          <t>REPORTS ACCEPTED</t>
        </is>
      </c>
      <c r="C5" s="6">
        <f>COUNTIF(Q8:Q40,"Accepted")+COUNTIF(Q8:Q40,"Exceptions Accepted")</f>
        <v/>
      </c>
      <c r="D5" s="52" t="n"/>
      <c r="E5" s="4" t="inlineStr">
        <is>
          <t>NEEDS FOLLOW-UP</t>
        </is>
      </c>
      <c r="F5" s="6">
        <f>COUNTIF(Q8:Q40,"Pending Review")+COUNTIF(Q8:Q40,"Requires Follow-up")</f>
        <v/>
      </c>
    </row>
    <row r="6" ht="8" customHeight="1"/>
    <row r="7" ht="32" customHeight="1">
      <c r="B7" s="23" t="inlineStr">
        <is>
          <t>#</t>
        </is>
      </c>
      <c r="C7" s="23" t="inlineStr">
        <is>
          <t>Vendor</t>
        </is>
      </c>
      <c r="D7" s="23" t="inlineStr">
        <is>
          <t>Service / data</t>
        </is>
      </c>
      <c r="E7" s="23" t="inlineStr">
        <is>
          <t>Risk tier</t>
        </is>
      </c>
      <c r="F7" s="23" t="inlineStr">
        <is>
          <t>Request link (not the report)</t>
        </is>
      </c>
      <c r="G7" s="23" t="inlineStr">
        <is>
          <t>Report type</t>
        </is>
      </c>
      <c r="H7" s="23" t="inlineStr">
        <is>
          <t>Report period</t>
        </is>
      </c>
      <c r="I7" s="23" t="inlineStr">
        <is>
          <t>Opinion</t>
        </is>
      </c>
      <c r="J7" s="23" t="inlineStr">
        <is>
          <t>CPA firm</t>
        </is>
      </c>
      <c r="K7" s="23" t="inlineStr">
        <is>
          <t>CC6 Access</t>
        </is>
      </c>
      <c r="L7" s="23" t="inlineStr">
        <is>
          <t>CC7 System operations</t>
        </is>
      </c>
      <c r="M7" s="23" t="inlineStr">
        <is>
          <t>CC8 Change</t>
        </is>
      </c>
      <c r="N7" s="23" t="inlineStr">
        <is>
          <t>CC9 Vendor risk</t>
        </is>
      </c>
      <c r="O7" s="23" t="inlineStr">
        <is>
          <t>Exceptions / gaps noted</t>
        </is>
      </c>
      <c r="P7" s="23" t="inlineStr">
        <is>
          <t>Compensating controls or risk acceptance</t>
        </is>
      </c>
      <c r="Q7" s="23" t="inlineStr">
        <is>
          <t>Review status</t>
        </is>
      </c>
    </row>
    <row r="8" ht="22" customHeight="1">
      <c r="B8" s="8" t="n">
        <v>1</v>
      </c>
      <c r="C8" s="30" t="inlineStr">
        <is>
          <t xml:space="preserve">Example: AWS / GCP / Azure</t>
        </is>
      </c>
      <c r="D8" s="30" t="inlineStr">
        <is>
          <t>Cloud infrastructure · production data</t>
        </is>
      </c>
      <c r="E8" s="29" t="inlineStr">
        <is>
          <t>Critical</t>
        </is>
      </c>
      <c r="F8" s="65" t="inlineStr">
        <is>
          <t>https://aws.amazon.com/artifact</t>
        </is>
      </c>
      <c r="G8" s="30" t="n"/>
      <c r="H8" s="30" t="n"/>
      <c r="I8" s="30" t="n"/>
      <c r="J8" s="30" t="n"/>
      <c r="K8" s="30" t="n"/>
      <c r="L8" s="30" t="n"/>
      <c r="M8" s="30" t="n"/>
      <c r="N8" s="30" t="n"/>
      <c r="O8" s="30" t="n"/>
      <c r="P8" s="30" t="n"/>
      <c r="Q8" s="30" t="inlineStr">
        <is>
          <t xml:space="preserve">Example</t>
        </is>
      </c>
    </row>
    <row r="9" ht="22" customHeight="1">
      <c r="B9" s="8" t="n">
        <v>2</v>
      </c>
      <c r="C9" s="30" t="inlineStr">
        <is>
          <t xml:space="preserve">Example: Stripe</t>
        </is>
      </c>
      <c r="D9" s="30" t="inlineStr">
        <is>
          <t>Payment processing · tokenized card data</t>
        </is>
      </c>
      <c r="E9" s="29" t="inlineStr">
        <is>
          <t>Critical</t>
        </is>
      </c>
      <c r="F9" s="65" t="inlineStr">
        <is>
          <t>https://stripe.com/docs/security</t>
        </is>
      </c>
      <c r="G9" s="30" t="n"/>
      <c r="H9" s="30" t="n"/>
      <c r="I9" s="30" t="n"/>
      <c r="J9" s="30" t="n"/>
      <c r="K9" s="30" t="n"/>
      <c r="L9" s="30" t="n"/>
      <c r="M9" s="30" t="n"/>
      <c r="N9" s="30" t="n"/>
      <c r="O9" s="30" t="n"/>
      <c r="P9" s="30" t="n"/>
      <c r="Q9" s="30" t="inlineStr">
        <is>
          <t xml:space="preserve">Example</t>
        </is>
      </c>
    </row>
    <row r="10" ht="22" customHeight="1">
      <c r="B10" s="8" t="n">
        <v>3</v>
      </c>
      <c r="C10" s="30" t="inlineStr">
        <is>
          <t xml:space="preserve">Example: Okta / Auth0</t>
        </is>
      </c>
      <c r="D10" s="30" t="inlineStr">
        <is>
          <t>Identity provider / SSO · user credentials</t>
        </is>
      </c>
      <c r="E10" s="29" t="inlineStr">
        <is>
          <t>Critical</t>
        </is>
      </c>
      <c r="F10" s="65" t="inlineStr">
        <is>
          <t>https://trust.okta.com</t>
        </is>
      </c>
      <c r="G10" s="30" t="n"/>
      <c r="H10" s="30" t="n"/>
      <c r="I10" s="30" t="n"/>
      <c r="J10" s="30" t="n"/>
      <c r="K10" s="30" t="n"/>
      <c r="L10" s="30" t="n"/>
      <c r="M10" s="30" t="n"/>
      <c r="N10" s="30" t="n"/>
      <c r="O10" s="30" t="n"/>
      <c r="P10" s="30" t="n"/>
      <c r="Q10" s="30" t="inlineStr">
        <is>
          <t xml:space="preserve">Example</t>
        </is>
      </c>
    </row>
    <row r="11" ht="22" customHeight="1">
      <c r="B11" s="8" t="n">
        <v>4</v>
      </c>
      <c r="C11" s="30" t="inlineStr">
        <is>
          <t xml:space="preserve">Example: Twilio / SendGrid</t>
        </is>
      </c>
      <c r="D11" s="30" t="inlineStr">
        <is>
          <t>Email and SMS · customer contact details</t>
        </is>
      </c>
      <c r="E11" s="29" t="inlineStr">
        <is>
          <t>High</t>
        </is>
      </c>
      <c r="F11" s="65" t="inlineStr">
        <is>
          <t>https://www.twilio.com/en-us/security</t>
        </is>
      </c>
      <c r="G11" s="30" t="n"/>
      <c r="H11" s="30" t="n"/>
      <c r="I11" s="30" t="n"/>
      <c r="J11" s="30" t="n"/>
      <c r="K11" s="30" t="n"/>
      <c r="L11" s="30" t="n"/>
      <c r="M11" s="30" t="n"/>
      <c r="N11" s="30" t="n"/>
      <c r="O11" s="30" t="n"/>
      <c r="P11" s="30" t="n"/>
      <c r="Q11" s="30" t="inlineStr">
        <is>
          <t xml:space="preserve">Example</t>
        </is>
      </c>
    </row>
    <row r="12" ht="22" customHeight="1">
      <c r="B12" s="8" t="n">
        <v>5</v>
      </c>
      <c r="C12" s="30" t="inlineStr">
        <is>
          <t xml:space="preserve">Example: GitHub / GitLab</t>
        </is>
      </c>
      <c r="D12" s="30" t="inlineStr">
        <is>
          <t>Source code repository · source code</t>
        </is>
      </c>
      <c r="E12" s="29" t="inlineStr">
        <is>
          <t>High</t>
        </is>
      </c>
      <c r="F12" s="65" t="inlineStr">
        <is>
          <t>https://github.com/security</t>
        </is>
      </c>
      <c r="G12" s="30" t="n"/>
      <c r="H12" s="30" t="n"/>
      <c r="I12" s="30" t="n"/>
      <c r="J12" s="30" t="n"/>
      <c r="K12" s="30" t="n"/>
      <c r="L12" s="30" t="n"/>
      <c r="M12" s="30" t="n"/>
      <c r="N12" s="30" t="n"/>
      <c r="O12" s="30" t="n"/>
      <c r="P12" s="30" t="n"/>
      <c r="Q12" s="30" t="inlineStr">
        <is>
          <t xml:space="preserve">Example</t>
        </is>
      </c>
    </row>
    <row r="13" ht="22" customHeight="1">
      <c r="B13" s="8" t="n">
        <v>6</v>
      </c>
      <c r="C13" s="30" t="inlineStr">
        <is>
          <t xml:space="preserve">Example: Datadog / Splunk</t>
        </is>
      </c>
      <c r="D13" s="30" t="inlineStr">
        <is>
          <t>Logging and monitoring · log data</t>
        </is>
      </c>
      <c r="E13" s="29" t="inlineStr">
        <is>
          <t>Medium</t>
        </is>
      </c>
      <c r="F13" s="65" t="inlineStr">
        <is>
          <t>https://www.datadoghq.com/security/</t>
        </is>
      </c>
      <c r="G13" s="30" t="n"/>
      <c r="H13" s="30" t="n"/>
      <c r="I13" s="30" t="n"/>
      <c r="J13" s="30" t="n"/>
      <c r="K13" s="30" t="n"/>
      <c r="L13" s="30" t="n"/>
      <c r="M13" s="30" t="n"/>
      <c r="N13" s="30" t="n"/>
      <c r="O13" s="30" t="n"/>
      <c r="P13" s="30" t="n"/>
      <c r="Q13" s="30" t="inlineStr">
        <is>
          <t xml:space="preserve">Example</t>
        </is>
      </c>
    </row>
    <row r="14" ht="22" customHeight="1">
      <c r="B14" s="8" t="n">
        <v>7</v>
      </c>
      <c r="C14" s="30" t="inlineStr">
        <is>
          <t xml:space="preserve">Example: HubSpot / Salesforce</t>
        </is>
      </c>
      <c r="D14" s="30" t="inlineStr">
        <is>
          <t>CRM · customer contact data</t>
        </is>
      </c>
      <c r="E14" s="29" t="inlineStr">
        <is>
          <t>Medium</t>
        </is>
      </c>
      <c r="F14" s="65" t="inlineStr">
        <is>
          <t>https://trust.salesforce.com</t>
        </is>
      </c>
      <c r="G14" s="30" t="n"/>
      <c r="H14" s="30" t="n"/>
      <c r="I14" s="30" t="n"/>
      <c r="J14" s="30" t="n"/>
      <c r="K14" s="30" t="n"/>
      <c r="L14" s="30" t="n"/>
      <c r="M14" s="30" t="n"/>
      <c r="N14" s="30" t="n"/>
      <c r="O14" s="30" t="n"/>
      <c r="P14" s="30" t="n"/>
      <c r="Q14" s="30" t="inlineStr">
        <is>
          <t xml:space="preserve">Example</t>
        </is>
      </c>
    </row>
    <row r="15" ht="22" customHeight="1">
      <c r="B15" s="8" t="n">
        <v>8</v>
      </c>
      <c r="C15" s="30" t="inlineStr">
        <is>
          <t xml:space="preserve">Example: Intercom / Zendesk</t>
        </is>
      </c>
      <c r="D15" s="30" t="inlineStr">
        <is>
          <t>Customer support · tickets and contact data</t>
        </is>
      </c>
      <c r="E15" s="29" t="inlineStr">
        <is>
          <t>High</t>
        </is>
      </c>
      <c r="F15" s="65" t="inlineStr">
        <is>
          <t>https://www.zendesk.com/trust-center/</t>
        </is>
      </c>
      <c r="G15" s="30" t="n"/>
      <c r="H15" s="30" t="n"/>
      <c r="I15" s="30" t="n"/>
      <c r="J15" s="30" t="n"/>
      <c r="K15" s="30" t="n"/>
      <c r="L15" s="30" t="n"/>
      <c r="M15" s="30" t="n"/>
      <c r="N15" s="30" t="n"/>
      <c r="O15" s="30" t="n"/>
      <c r="P15" s="30" t="n"/>
      <c r="Q15" s="30" t="inlineStr">
        <is>
          <t xml:space="preserve">Example</t>
        </is>
      </c>
    </row>
    <row r="16" ht="22" customHeight="1">
      <c r="B16" s="8">
        <f>IF(C16="","",COUNTA($C$8:C16))</f>
        <v/>
      </c>
      <c r="C16" s="30" t="n"/>
      <c r="D16" s="30" t="n"/>
      <c r="E16" s="30" t="n"/>
      <c r="F16" s="30" t="n"/>
      <c r="G16" s="30" t="n"/>
      <c r="H16" s="30" t="n"/>
      <c r="I16" s="30" t="n"/>
      <c r="J16" s="30" t="n"/>
      <c r="K16" s="30" t="n"/>
      <c r="L16" s="30" t="n"/>
      <c r="M16" s="30" t="n"/>
      <c r="N16" s="30" t="n"/>
      <c r="O16" s="30" t="n"/>
      <c r="P16" s="30" t="n"/>
      <c r="Q16" s="30" t="n"/>
    </row>
    <row r="17" ht="22" customHeight="1">
      <c r="B17" s="8">
        <f>IF(C17="","",COUNTA($C$8:C17))</f>
        <v/>
      </c>
      <c r="C17" s="30" t="n"/>
      <c r="D17" s="30" t="n"/>
      <c r="E17" s="30" t="n"/>
      <c r="F17" s="30" t="n"/>
      <c r="G17" s="30" t="n"/>
      <c r="H17" s="30" t="n"/>
      <c r="I17" s="30" t="n"/>
      <c r="J17" s="30" t="n"/>
      <c r="K17" s="30" t="n"/>
      <c r="L17" s="30" t="n"/>
      <c r="M17" s="30" t="n"/>
      <c r="N17" s="30" t="n"/>
      <c r="O17" s="30" t="n"/>
      <c r="P17" s="30" t="n"/>
      <c r="Q17" s="30" t="n"/>
    </row>
    <row r="18" ht="22" customHeight="1">
      <c r="B18" s="8">
        <f>IF(C18="","",COUNTA($C$8:C18))</f>
        <v/>
      </c>
      <c r="C18" s="30" t="n"/>
      <c r="D18" s="30" t="n"/>
      <c r="E18" s="30" t="n"/>
      <c r="F18" s="30" t="n"/>
      <c r="G18" s="30" t="n"/>
      <c r="H18" s="30" t="n"/>
      <c r="I18" s="30" t="n"/>
      <c r="J18" s="30" t="n"/>
      <c r="K18" s="30" t="n"/>
      <c r="L18" s="30" t="n"/>
      <c r="M18" s="30" t="n"/>
      <c r="N18" s="30" t="n"/>
      <c r="O18" s="30" t="n"/>
      <c r="P18" s="30" t="n"/>
      <c r="Q18" s="30" t="n"/>
    </row>
    <row r="19" ht="22" customHeight="1">
      <c r="B19" s="8">
        <f>IF(C19="","",COUNTA($C$8:C19))</f>
        <v/>
      </c>
      <c r="C19" s="30" t="n"/>
      <c r="D19" s="30" t="n"/>
      <c r="E19" s="30" t="n"/>
      <c r="F19" s="30" t="n"/>
      <c r="G19" s="30" t="n"/>
      <c r="H19" s="30" t="n"/>
      <c r="I19" s="30" t="n"/>
      <c r="J19" s="30" t="n"/>
      <c r="K19" s="30" t="n"/>
      <c r="L19" s="30" t="n"/>
      <c r="M19" s="30" t="n"/>
      <c r="N19" s="30" t="n"/>
      <c r="O19" s="30" t="n"/>
      <c r="P19" s="30" t="n"/>
      <c r="Q19" s="30" t="n"/>
    </row>
    <row r="20" ht="22" customHeight="1">
      <c r="B20" s="8">
        <f>IF(C20="","",COUNTA($C$8:C20))</f>
        <v/>
      </c>
      <c r="C20" s="30" t="n"/>
      <c r="D20" s="30" t="n"/>
      <c r="E20" s="30" t="n"/>
      <c r="F20" s="30" t="n"/>
      <c r="G20" s="30" t="n"/>
      <c r="H20" s="30" t="n"/>
      <c r="I20" s="30" t="n"/>
      <c r="J20" s="30" t="n"/>
      <c r="K20" s="30" t="n"/>
      <c r="L20" s="30" t="n"/>
      <c r="M20" s="30" t="n"/>
      <c r="N20" s="30" t="n"/>
      <c r="O20" s="30" t="n"/>
      <c r="P20" s="30" t="n"/>
      <c r="Q20" s="30" t="n"/>
    </row>
    <row r="21" ht="22" customHeight="1">
      <c r="B21" s="8">
        <f>IF(C21="","",COUNTA($C$8:C21))</f>
        <v/>
      </c>
      <c r="C21" s="30" t="n"/>
      <c r="D21" s="30" t="n"/>
      <c r="E21" s="30" t="n"/>
      <c r="F21" s="30" t="n"/>
      <c r="G21" s="30" t="n"/>
      <c r="H21" s="30" t="n"/>
      <c r="I21" s="30" t="n"/>
      <c r="J21" s="30" t="n"/>
      <c r="K21" s="30" t="n"/>
      <c r="L21" s="30" t="n"/>
      <c r="M21" s="30" t="n"/>
      <c r="N21" s="30" t="n"/>
      <c r="O21" s="30" t="n"/>
      <c r="P21" s="30" t="n"/>
      <c r="Q21" s="30" t="n"/>
    </row>
    <row r="22" ht="22" customHeight="1">
      <c r="B22" s="8">
        <f>IF(C22="","",COUNTA($C$8:C22))</f>
        <v/>
      </c>
      <c r="C22" s="30" t="n"/>
      <c r="D22" s="30" t="n"/>
      <c r="E22" s="30" t="n"/>
      <c r="F22" s="30" t="n"/>
      <c r="G22" s="30" t="n"/>
      <c r="H22" s="30" t="n"/>
      <c r="I22" s="30" t="n"/>
      <c r="J22" s="30" t="n"/>
      <c r="K22" s="30" t="n"/>
      <c r="L22" s="30" t="n"/>
      <c r="M22" s="30" t="n"/>
      <c r="N22" s="30" t="n"/>
      <c r="O22" s="30" t="n"/>
      <c r="P22" s="30" t="n"/>
      <c r="Q22" s="30" t="n"/>
    </row>
    <row r="23" ht="22" customHeight="1">
      <c r="B23" s="8">
        <f>IF(C23="","",COUNTA($C$8:C23))</f>
        <v/>
      </c>
      <c r="C23" s="30" t="n"/>
      <c r="D23" s="30" t="n"/>
      <c r="E23" s="30" t="n"/>
      <c r="F23" s="30" t="n"/>
      <c r="G23" s="30" t="n"/>
      <c r="H23" s="30" t="n"/>
      <c r="I23" s="30" t="n"/>
      <c r="J23" s="30" t="n"/>
      <c r="K23" s="30" t="n"/>
      <c r="L23" s="30" t="n"/>
      <c r="M23" s="30" t="n"/>
      <c r="N23" s="30" t="n"/>
      <c r="O23" s="30" t="n"/>
      <c r="P23" s="30" t="n"/>
      <c r="Q23" s="30" t="n"/>
    </row>
    <row r="24" ht="22" customHeight="1">
      <c r="B24" s="8">
        <f>IF(C24="","",COUNTA($C$8:C24))</f>
        <v/>
      </c>
      <c r="C24" s="30" t="n"/>
      <c r="D24" s="30" t="n"/>
      <c r="E24" s="30" t="n"/>
      <c r="F24" s="30" t="n"/>
      <c r="G24" s="30" t="n"/>
      <c r="H24" s="30" t="n"/>
      <c r="I24" s="30" t="n"/>
      <c r="J24" s="30" t="n"/>
      <c r="K24" s="30" t="n"/>
      <c r="L24" s="30" t="n"/>
      <c r="M24" s="30" t="n"/>
      <c r="N24" s="30" t="n"/>
      <c r="O24" s="30" t="n"/>
      <c r="P24" s="30" t="n"/>
      <c r="Q24" s="30" t="n"/>
    </row>
    <row r="25" ht="22" customHeight="1">
      <c r="B25" s="8">
        <f>IF(C25="","",COUNTA($C$8:C25))</f>
        <v/>
      </c>
      <c r="C25" s="30" t="n"/>
      <c r="D25" s="30" t="n"/>
      <c r="E25" s="30" t="n"/>
      <c r="F25" s="30" t="n"/>
      <c r="G25" s="30" t="n"/>
      <c r="H25" s="30" t="n"/>
      <c r="I25" s="30" t="n"/>
      <c r="J25" s="30" t="n"/>
      <c r="K25" s="30" t="n"/>
      <c r="L25" s="30" t="n"/>
      <c r="M25" s="30" t="n"/>
      <c r="N25" s="30" t="n"/>
      <c r="O25" s="30" t="n"/>
      <c r="P25" s="30" t="n"/>
      <c r="Q25" s="30" t="n"/>
    </row>
    <row r="26" ht="22" customHeight="1">
      <c r="B26" s="8">
        <f>IF(C26="","",COUNTA($C$8:C26))</f>
        <v/>
      </c>
      <c r="C26" s="30" t="n"/>
      <c r="D26" s="30" t="n"/>
      <c r="E26" s="30" t="n"/>
      <c r="F26" s="30" t="n"/>
      <c r="G26" s="30" t="n"/>
      <c r="H26" s="30" t="n"/>
      <c r="I26" s="30" t="n"/>
      <c r="J26" s="30" t="n"/>
      <c r="K26" s="30" t="n"/>
      <c r="L26" s="30" t="n"/>
      <c r="M26" s="30" t="n"/>
      <c r="N26" s="30" t="n"/>
      <c r="O26" s="30" t="n"/>
      <c r="P26" s="30" t="n"/>
      <c r="Q26" s="30" t="n"/>
    </row>
    <row r="27" ht="22" customHeight="1">
      <c r="B27" s="8">
        <f>IF(C27="","",COUNTA($C$8:C27))</f>
        <v/>
      </c>
      <c r="C27" s="30" t="n"/>
      <c r="D27" s="30" t="n"/>
      <c r="E27" s="30" t="n"/>
      <c r="F27" s="30" t="n"/>
      <c r="G27" s="30" t="n"/>
      <c r="H27" s="30" t="n"/>
      <c r="I27" s="30" t="n"/>
      <c r="J27" s="30" t="n"/>
      <c r="K27" s="30" t="n"/>
      <c r="L27" s="30" t="n"/>
      <c r="M27" s="30" t="n"/>
      <c r="N27" s="30" t="n"/>
      <c r="O27" s="30" t="n"/>
      <c r="P27" s="30" t="n"/>
      <c r="Q27" s="30" t="n"/>
    </row>
    <row r="28" ht="22" customHeight="1">
      <c r="B28" s="8">
        <f>IF(C28="","",COUNTA($C$8:C28))</f>
        <v/>
      </c>
      <c r="C28" s="30" t="n"/>
      <c r="D28" s="30" t="n"/>
      <c r="E28" s="30" t="n"/>
      <c r="F28" s="30" t="n"/>
      <c r="G28" s="30" t="n"/>
      <c r="H28" s="30" t="n"/>
      <c r="I28" s="30" t="n"/>
      <c r="J28" s="30" t="n"/>
      <c r="K28" s="30" t="n"/>
      <c r="L28" s="30" t="n"/>
      <c r="M28" s="30" t="n"/>
      <c r="N28" s="30" t="n"/>
      <c r="O28" s="30" t="n"/>
      <c r="P28" s="30" t="n"/>
      <c r="Q28" s="30" t="n"/>
    </row>
    <row r="29" ht="22" customHeight="1">
      <c r="B29" s="8">
        <f>IF(C29="","",COUNTA($C$8:C29))</f>
        <v/>
      </c>
      <c r="C29" s="30" t="n"/>
      <c r="D29" s="30" t="n"/>
      <c r="E29" s="30" t="n"/>
      <c r="F29" s="30" t="n"/>
      <c r="G29" s="30" t="n"/>
      <c r="H29" s="30" t="n"/>
      <c r="I29" s="30" t="n"/>
      <c r="J29" s="30" t="n"/>
      <c r="K29" s="30" t="n"/>
      <c r="L29" s="30" t="n"/>
      <c r="M29" s="30" t="n"/>
      <c r="N29" s="30" t="n"/>
      <c r="O29" s="30" t="n"/>
      <c r="P29" s="30" t="n"/>
      <c r="Q29" s="30" t="n"/>
    </row>
    <row r="30" ht="22" customHeight="1">
      <c r="B30" s="8">
        <f>IF(C30="","",COUNTA($C$8:C30))</f>
        <v/>
      </c>
      <c r="C30" s="30" t="n"/>
      <c r="D30" s="30" t="n"/>
      <c r="E30" s="30" t="n"/>
      <c r="F30" s="30" t="n"/>
      <c r="G30" s="30" t="n"/>
      <c r="H30" s="30" t="n"/>
      <c r="I30" s="30" t="n"/>
      <c r="J30" s="30" t="n"/>
      <c r="K30" s="30" t="n"/>
      <c r="L30" s="30" t="n"/>
      <c r="M30" s="30" t="n"/>
      <c r="N30" s="30" t="n"/>
      <c r="O30" s="30" t="n"/>
      <c r="P30" s="30" t="n"/>
      <c r="Q30" s="30" t="n"/>
    </row>
    <row r="31" ht="22" customHeight="1">
      <c r="B31" s="8">
        <f>IF(C31="","",COUNTA($C$8:C31))</f>
        <v/>
      </c>
      <c r="C31" s="30" t="n"/>
      <c r="D31" s="30" t="n"/>
      <c r="E31" s="30" t="n"/>
      <c r="F31" s="30" t="n"/>
      <c r="G31" s="30" t="n"/>
      <c r="H31" s="30" t="n"/>
      <c r="I31" s="30" t="n"/>
      <c r="J31" s="30" t="n"/>
      <c r="K31" s="30" t="n"/>
      <c r="L31" s="30" t="n"/>
      <c r="M31" s="30" t="n"/>
      <c r="N31" s="30" t="n"/>
      <c r="O31" s="30" t="n"/>
      <c r="P31" s="30" t="n"/>
      <c r="Q31" s="30" t="n"/>
    </row>
    <row r="32" ht="22" customHeight="1">
      <c r="B32" s="8">
        <f>IF(C32="","",COUNTA($C$8:C32))</f>
        <v/>
      </c>
      <c r="C32" s="30" t="n"/>
      <c r="D32" s="30" t="n"/>
      <c r="E32" s="30" t="n"/>
      <c r="F32" s="30" t="n"/>
      <c r="G32" s="30" t="n"/>
      <c r="H32" s="30" t="n"/>
      <c r="I32" s="30" t="n"/>
      <c r="J32" s="30" t="n"/>
      <c r="K32" s="30" t="n"/>
      <c r="L32" s="30" t="n"/>
      <c r="M32" s="30" t="n"/>
      <c r="N32" s="30" t="n"/>
      <c r="O32" s="30" t="n"/>
      <c r="P32" s="30" t="n"/>
      <c r="Q32" s="30" t="n"/>
    </row>
    <row r="33" ht="22" customHeight="1">
      <c r="B33" s="8">
        <f>IF(C33="","",COUNTA($C$8:C33))</f>
        <v/>
      </c>
      <c r="C33" s="30" t="n"/>
      <c r="D33" s="30" t="n"/>
      <c r="E33" s="30" t="n"/>
      <c r="F33" s="30" t="n"/>
      <c r="G33" s="30" t="n"/>
      <c r="H33" s="30" t="n"/>
      <c r="I33" s="30" t="n"/>
      <c r="J33" s="30" t="n"/>
      <c r="K33" s="30" t="n"/>
      <c r="L33" s="30" t="n"/>
      <c r="M33" s="30" t="n"/>
      <c r="N33" s="30" t="n"/>
      <c r="O33" s="30" t="n"/>
      <c r="P33" s="30" t="n"/>
      <c r="Q33" s="30" t="n"/>
    </row>
    <row r="34" ht="22" customHeight="1">
      <c r="B34" s="8">
        <f>IF(C34="","",COUNTA($C$8:C34))</f>
        <v/>
      </c>
      <c r="C34" s="30" t="n"/>
      <c r="D34" s="30" t="n"/>
      <c r="E34" s="30" t="n"/>
      <c r="F34" s="30" t="n"/>
      <c r="G34" s="30" t="n"/>
      <c r="H34" s="30" t="n"/>
      <c r="I34" s="30" t="n"/>
      <c r="J34" s="30" t="n"/>
      <c r="K34" s="30" t="n"/>
      <c r="L34" s="30" t="n"/>
      <c r="M34" s="30" t="n"/>
      <c r="N34" s="30" t="n"/>
      <c r="O34" s="30" t="n"/>
      <c r="P34" s="30" t="n"/>
      <c r="Q34" s="30" t="n"/>
    </row>
    <row r="35" ht="22" customHeight="1">
      <c r="B35" s="8">
        <f>IF(C35="","",COUNTA($C$8:C35))</f>
        <v/>
      </c>
      <c r="C35" s="30" t="n"/>
      <c r="D35" s="30" t="n"/>
      <c r="E35" s="30" t="n"/>
      <c r="F35" s="30" t="n"/>
      <c r="G35" s="30" t="n"/>
      <c r="H35" s="30" t="n"/>
      <c r="I35" s="30" t="n"/>
      <c r="J35" s="30" t="n"/>
      <c r="K35" s="30" t="n"/>
      <c r="L35" s="30" t="n"/>
      <c r="M35" s="30" t="n"/>
      <c r="N35" s="30" t="n"/>
      <c r="O35" s="30" t="n"/>
      <c r="P35" s="30" t="n"/>
      <c r="Q35" s="30" t="n"/>
    </row>
    <row r="36" ht="22" customHeight="1">
      <c r="B36" s="8">
        <f>IF(C36="","",COUNTA($C$8:C36))</f>
        <v/>
      </c>
      <c r="C36" s="30" t="n"/>
      <c r="D36" s="30" t="n"/>
      <c r="E36" s="30" t="n"/>
      <c r="F36" s="30" t="n"/>
      <c r="G36" s="30" t="n"/>
      <c r="H36" s="30" t="n"/>
      <c r="I36" s="30" t="n"/>
      <c r="J36" s="30" t="n"/>
      <c r="K36" s="30" t="n"/>
      <c r="L36" s="30" t="n"/>
      <c r="M36" s="30" t="n"/>
      <c r="N36" s="30" t="n"/>
      <c r="O36" s="30" t="n"/>
      <c r="P36" s="30" t="n"/>
      <c r="Q36" s="30" t="n"/>
    </row>
    <row r="37" ht="22" customHeight="1">
      <c r="B37" s="8">
        <f>IF(C37="","",COUNTA($C$8:C37))</f>
        <v/>
      </c>
      <c r="C37" s="30" t="n"/>
      <c r="D37" s="30" t="n"/>
      <c r="E37" s="30" t="n"/>
      <c r="F37" s="30" t="n"/>
      <c r="G37" s="30" t="n"/>
      <c r="H37" s="30" t="n"/>
      <c r="I37" s="30" t="n"/>
      <c r="J37" s="30" t="n"/>
      <c r="K37" s="30" t="n"/>
      <c r="L37" s="30" t="n"/>
      <c r="M37" s="30" t="n"/>
      <c r="N37" s="30" t="n"/>
      <c r="O37" s="30" t="n"/>
      <c r="P37" s="30" t="n"/>
      <c r="Q37" s="30" t="n"/>
    </row>
    <row r="38" ht="22" customHeight="1">
      <c r="B38" s="8">
        <f>IF(C38="","",COUNTA($C$8:C38))</f>
        <v/>
      </c>
      <c r="C38" s="30" t="n"/>
      <c r="D38" s="30" t="n"/>
      <c r="E38" s="30" t="n"/>
      <c r="F38" s="30" t="n"/>
      <c r="G38" s="30" t="n"/>
      <c r="H38" s="30" t="n"/>
      <c r="I38" s="30" t="n"/>
      <c r="J38" s="30" t="n"/>
      <c r="K38" s="30" t="n"/>
      <c r="L38" s="30" t="n"/>
      <c r="M38" s="30" t="n"/>
      <c r="N38" s="30" t="n"/>
      <c r="O38" s="30" t="n"/>
      <c r="P38" s="30" t="n"/>
      <c r="Q38" s="30" t="n"/>
    </row>
    <row r="39" ht="22" customHeight="1">
      <c r="B39" s="8">
        <f>IF(C39="","",COUNTA($C$8:C39))</f>
        <v/>
      </c>
      <c r="C39" s="30" t="n"/>
      <c r="D39" s="30" t="n"/>
      <c r="E39" s="30" t="n"/>
      <c r="F39" s="30" t="n"/>
      <c r="G39" s="30" t="n"/>
      <c r="H39" s="30" t="n"/>
      <c r="I39" s="30" t="n"/>
      <c r="J39" s="30" t="n"/>
      <c r="K39" s="30" t="n"/>
      <c r="L39" s="30" t="n"/>
      <c r="M39" s="30" t="n"/>
      <c r="N39" s="30" t="n"/>
      <c r="O39" s="30" t="n"/>
      <c r="P39" s="30" t="n"/>
      <c r="Q39" s="30" t="n"/>
    </row>
    <row r="40" ht="22" customHeight="1">
      <c r="B40" s="8">
        <f>IF(C40="","",COUNTA($C$8:C40))</f>
        <v/>
      </c>
      <c r="C40" s="30" t="n"/>
      <c r="D40" s="30" t="n"/>
      <c r="E40" s="30" t="n"/>
      <c r="F40" s="30" t="n"/>
      <c r="G40" s="30" t="n"/>
      <c r="H40" s="30" t="n"/>
      <c r="I40" s="30" t="n"/>
      <c r="J40" s="30" t="n"/>
      <c r="K40" s="30" t="n"/>
      <c r="L40" s="30" t="n"/>
      <c r="M40" s="30" t="n"/>
      <c r="N40" s="30" t="n"/>
      <c r="O40" s="30" t="n"/>
      <c r="P40" s="30" t="n"/>
      <c r="Q40" s="30" t="n"/>
    </row>
  </sheetData>
  <autoFilter ref="B7:Q40"/>
  <mergeCells count="4">
    <mergeCell ref="B2:Q2"/>
    <mergeCell ref="B4:Q4"/>
    <mergeCell ref="C5:D5"/>
    <mergeCell ref="B3:Q3"/>
  </mergeCells>
  <dataValidations count="5">
    <dataValidation sqref="E8:E40" showDropDown="0" showInputMessage="0" showErrorMessage="0" allowBlank="1" type="list">
      <formula1>"Critical,High,Medium,Low"</formula1>
    </dataValidation>
    <dataValidation sqref="G8:G40" showDropDown="0" showInputMessage="0" showErrorMessage="0" allowBlank="1" type="list">
      <formula1>"Type 1,Type 2"</formula1>
    </dataValidation>
    <dataValidation sqref="I8:I40" showDropDown="0" showInputMessage="0" showErrorMessage="0" allowBlank="1" type="list">
      <formula1>"Unmodified,Qualified,Adverse,Disclaimer"</formula1>
    </dataValidation>
    <dataValidation sqref="K8:N40" showDropDown="0" showInputMessage="0" showErrorMessage="0" allowBlank="1" type="list">
      <formula1>"Satisfactory,Exceptions Noted,Not Covered,N/A"</formula1>
    </dataValidation>
    <dataValidation sqref="Q8:Q40" showDropDown="0" showInputMessage="0" showErrorMessage="0" allowBlank="1" type="list">
      <formula1>"Pending Review,In Review,Accepted,Exceptions Accepted,Requires Follow-up,Example"</formula1>
    </dataValidation>
  </dataValidations>
  <pageMargins left="0.4" right="0.4" top="0.5" bottom="0.5" header="0.2" footer="0.2"/>
  <pageSetup orientation="landscape" paperSize="3" fitToHeight="0" fitToWidth="1"/>
  <headerFooter>
    <oddHeader/>
    <oddFooter>&amp;Lasteros.com&amp;RPage &amp;P of &amp;N</oddFooter>
    <evenHeader/>
    <evenFooter/>
    <firstHeader/>
    <firstFooter/>
  </headerFooter>
</worksheet>
</file>

<file path=xl/worksheets/sheet5.xml><?xml version="1.0" encoding="utf-8"?>
<worksheet xmlns="http://schemas.openxmlformats.org/spreadsheetml/2006/main">
  <sheetPr>
    <tabColor rgb="006C3483"/>
    <outlinePr summaryBelow="1" summaryRight="1"/>
    <pageSetUpPr fitToPage="1"/>
  </sheetPr>
  <dimension ref="B2:I59"/>
  <sheetViews>
    <sheetView showGridLines="0" zoomScale="110"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5" customWidth="1" min="2" max="2"/>
    <col width="26" customWidth="1" min="3" max="3"/>
    <col width="64" customWidth="1" min="4" max="4"/>
    <col width="58" customWidth="1" min="5" max="5"/>
    <col width="28" customWidth="1" min="6" max="6"/>
    <col width="24" customWidth="1" min="7" max="7"/>
    <col width="36" customWidth="1" min="8" max="8"/>
    <col width="44" customWidth="1" min="9" max="9"/>
  </cols>
  <sheetData>
    <row r="1" ht="8" customHeight="1"/>
    <row r="2" ht="32" customHeight="1">
      <c r="B2" s="19" t="inlineStr">
        <is>
          <t>Vendor DDQ</t>
        </is>
      </c>
    </row>
    <row r="3" ht="22" customHeight="1">
      <c r="B3" s="21" t="inlineStr">
        <is>
          <t xml:space="preserve">For vendors where you do not already have a SOC 2 report to review. Question 1 confirms whether one exists. 35 questions, separate from the 33 security criteria.</t>
        </is>
      </c>
    </row>
    <row r="4" ht="36" customHeight="1">
      <c r="B4" s="22" t="inlineStr">
        <is>
          <t xml:space="preserve">Example vendors have status Example and are not counted in DDQs pending or on the Dashboard. Replace them with your vendors. Blank rows through row 20 are extra slots. Do not insert rows above the questions or the answer range will shift. Questions answered counts Yes, No, Partial, and N/A across all 35 questions.</t>
        </is>
      </c>
    </row>
    <row r="5" ht="28" customHeight="1">
      <c r="B5" s="4" t="inlineStr">
        <is>
          <t>QUESTIONS ANSWERED</t>
        </is>
      </c>
      <c r="C5" s="6">
        <f>COUNTIF(G25:G59,"Yes")+COUNTIF(G25:G59,"No")+COUNTIF(G25:G59,"Partial")+COUNTIF(G25:G59,"N/A")</f>
        <v/>
      </c>
      <c r="D5" s="66" t="inlineStr">
        <is>
          <t>of 35</t>
        </is>
      </c>
      <c r="F5" s="4" t="inlineStr">
        <is>
          <t>VENDOR DDQs PENDING</t>
        </is>
      </c>
      <c r="G5" s="6">
        <f>COUNTIF(G8:G20,"Not Sent")+COUNTIF(G8:G20,"Sent - Awaiting Response")</f>
        <v/>
      </c>
      <c r="H5" s="52" t="n"/>
    </row>
    <row r="6" ht="8" customHeight="1"/>
    <row r="7" ht="22" customHeight="1">
      <c r="B7" s="23" t="inlineStr">
        <is>
          <t>#</t>
        </is>
      </c>
      <c r="C7" s="23" t="inlineStr">
        <is>
          <t>Vendor</t>
        </is>
      </c>
      <c r="D7" s="23" t="inlineStr">
        <is>
          <t>Service / data</t>
        </is>
      </c>
      <c r="E7" s="23" t="inlineStr">
        <is>
          <t>Risk tier</t>
        </is>
      </c>
      <c r="F7" s="23" t="inlineStr">
        <is>
          <t>DDQ sent?</t>
        </is>
      </c>
      <c r="G7" s="23" t="inlineStr">
        <is>
          <t>DDQ status</t>
        </is>
      </c>
      <c r="H7" s="23" t="inlineStr">
        <is>
          <t>Annual review</t>
        </is>
      </c>
    </row>
    <row r="8" ht="20" customHeight="1">
      <c r="B8" s="8" t="n">
        <v>1</v>
      </c>
      <c r="C8" s="30" t="inlineStr">
        <is>
          <t xml:space="preserve">Example: Slack</t>
        </is>
      </c>
      <c r="D8" s="30" t="inlineStr">
        <is>
          <t>Internal comms · may contain customer discussions</t>
        </is>
      </c>
      <c r="E8" s="29" t="inlineStr">
        <is>
          <t>Medium</t>
        </is>
      </c>
      <c r="F8" s="29" t="inlineStr">
        <is>
          <t>No</t>
        </is>
      </c>
      <c r="G8" s="29" t="inlineStr">
        <is>
          <t xml:space="preserve">Example</t>
        </is>
      </c>
      <c r="H8" s="67" t="n"/>
    </row>
    <row r="9" ht="20" customHeight="1">
      <c r="B9" s="8" t="n">
        <v>2</v>
      </c>
      <c r="C9" s="30" t="inlineStr">
        <is>
          <t xml:space="preserve">Example: Notion / Confluence</t>
        </is>
      </c>
      <c r="D9" s="30" t="inlineStr">
        <is>
          <t>Internal docs · config and process documentation</t>
        </is>
      </c>
      <c r="E9" s="29" t="inlineStr">
        <is>
          <t>Medium</t>
        </is>
      </c>
      <c r="F9" s="29" t="inlineStr">
        <is>
          <t>No</t>
        </is>
      </c>
      <c r="G9" s="29" t="inlineStr">
        <is>
          <t xml:space="preserve">Example</t>
        </is>
      </c>
      <c r="H9" s="67" t="n"/>
    </row>
    <row r="10" ht="20" customHeight="1">
      <c r="B10" s="8" t="n">
        <v>3</v>
      </c>
      <c r="C10" s="30" t="inlineStr">
        <is>
          <t xml:space="preserve">Example: Loom / Zoom</t>
        </is>
      </c>
      <c r="D10" s="30" t="inlineStr">
        <is>
          <t>Video / calls · may discuss customer data</t>
        </is>
      </c>
      <c r="E10" s="29" t="inlineStr">
        <is>
          <t>Low</t>
        </is>
      </c>
      <c r="F10" s="29" t="inlineStr">
        <is>
          <t>No</t>
        </is>
      </c>
      <c r="G10" s="29" t="inlineStr">
        <is>
          <t xml:space="preserve">Example</t>
        </is>
      </c>
      <c r="H10" s="67" t="n"/>
    </row>
    <row r="11" ht="20" customHeight="1">
      <c r="B11" s="8" t="n">
        <v>4</v>
      </c>
      <c r="C11" s="30" t="inlineStr">
        <is>
          <t xml:space="preserve">Example: Linear / Jira</t>
        </is>
      </c>
      <c r="D11" s="30" t="inlineStr">
        <is>
          <t>Issue tracking · may reference customer issues</t>
        </is>
      </c>
      <c r="E11" s="29" t="inlineStr">
        <is>
          <t>Low</t>
        </is>
      </c>
      <c r="F11" s="29" t="inlineStr">
        <is>
          <t>No</t>
        </is>
      </c>
      <c r="G11" s="29" t="inlineStr">
        <is>
          <t xml:space="preserve">Example</t>
        </is>
      </c>
      <c r="H11" s="67" t="n"/>
    </row>
    <row r="12" ht="20" customHeight="1">
      <c r="B12" s="8" t="n">
        <v>5</v>
      </c>
      <c r="C12" s="30" t="inlineStr">
        <is>
          <t xml:space="preserve">Example: 1Password / Bitwarden</t>
        </is>
      </c>
      <c r="D12" s="30" t="inlineStr">
        <is>
          <t>Credential management · company secrets</t>
        </is>
      </c>
      <c r="E12" s="29" t="inlineStr">
        <is>
          <t>High</t>
        </is>
      </c>
      <c r="F12" s="29" t="inlineStr">
        <is>
          <t>No</t>
        </is>
      </c>
      <c r="G12" s="29" t="inlineStr">
        <is>
          <t xml:space="preserve">Example</t>
        </is>
      </c>
      <c r="H12" s="67" t="n"/>
    </row>
    <row r="13" ht="20" customHeight="1">
      <c r="B13" s="8">
        <f>IF(C13="","",COUNTA($C$8:C13))</f>
        <v/>
      </c>
      <c r="C13" s="30" t="n"/>
      <c r="D13" s="30" t="n"/>
      <c r="E13" s="30" t="n"/>
      <c r="F13" s="30" t="n"/>
      <c r="G13" s="30" t="n"/>
      <c r="H13" s="67" t="n"/>
    </row>
    <row r="14" ht="20" customHeight="1">
      <c r="B14" s="8">
        <f>IF(C14="","",COUNTA($C$8:C14))</f>
        <v/>
      </c>
      <c r="C14" s="30" t="n"/>
      <c r="D14" s="30" t="n"/>
      <c r="E14" s="30" t="n"/>
      <c r="F14" s="30" t="n"/>
      <c r="G14" s="30" t="n"/>
      <c r="H14" s="67" t="n"/>
    </row>
    <row r="15" ht="20" customHeight="1">
      <c r="B15" s="8">
        <f>IF(C15="","",COUNTA($C$8:C15))</f>
        <v/>
      </c>
      <c r="C15" s="30" t="n"/>
      <c r="D15" s="30" t="n"/>
      <c r="E15" s="30" t="n"/>
      <c r="F15" s="30" t="n"/>
      <c r="G15" s="30" t="n"/>
      <c r="H15" s="67" t="n"/>
    </row>
    <row r="16" ht="20" customHeight="1">
      <c r="B16" s="8">
        <f>IF(C16="","",COUNTA($C$8:C16))</f>
        <v/>
      </c>
      <c r="C16" s="30" t="n"/>
      <c r="D16" s="30" t="n"/>
      <c r="E16" s="30" t="n"/>
      <c r="F16" s="30" t="n"/>
      <c r="G16" s="30" t="n"/>
      <c r="H16" s="67" t="n"/>
    </row>
    <row r="17" ht="20" customHeight="1">
      <c r="B17" s="8">
        <f>IF(C17="","",COUNTA($C$8:C17))</f>
        <v/>
      </c>
      <c r="C17" s="30" t="n"/>
      <c r="D17" s="30" t="n"/>
      <c r="E17" s="30" t="n"/>
      <c r="F17" s="30" t="n"/>
      <c r="G17" s="30" t="n"/>
      <c r="H17" s="67" t="n"/>
    </row>
    <row r="18" ht="20" customHeight="1">
      <c r="B18" s="8">
        <f>IF(C18="","",COUNTA($C$8:C18))</f>
        <v/>
      </c>
      <c r="C18" s="30" t="n"/>
      <c r="D18" s="30" t="n"/>
      <c r="E18" s="30" t="n"/>
      <c r="F18" s="30" t="n"/>
      <c r="G18" s="30" t="n"/>
      <c r="H18" s="67" t="n"/>
    </row>
    <row r="19" ht="20" customHeight="1">
      <c r="B19" s="8">
        <f>IF(C19="","",COUNTA($C$8:C19))</f>
        <v/>
      </c>
      <c r="C19" s="30" t="n"/>
      <c r="D19" s="30" t="n"/>
      <c r="E19" s="30" t="n"/>
      <c r="F19" s="30" t="n"/>
      <c r="G19" s="30" t="n"/>
      <c r="H19" s="67" t="n"/>
    </row>
    <row r="20" ht="20" customHeight="1">
      <c r="B20" s="8">
        <f>IF(C20="","",COUNTA($C$8:C20))</f>
        <v/>
      </c>
      <c r="C20" s="30" t="n"/>
      <c r="D20" s="30" t="n"/>
      <c r="E20" s="30" t="n"/>
      <c r="F20" s="30" t="n"/>
      <c r="G20" s="30" t="n"/>
      <c r="H20" s="67" t="n"/>
    </row>
    <row r="21" ht="10" customHeight="1"/>
    <row r="22" ht="22" customHeight="1">
      <c r="B22" s="68" t="inlineStr">
        <is>
          <t xml:space="preserve">35-question DDQ. These rows hold one vendor's answers. For each additional vendor, duplicate this tab and rename it (for example, DDQ - Slack). The Dashboard reads the vendor list on this original tab only.</t>
        </is>
      </c>
    </row>
    <row r="23" ht="28" customHeight="1">
      <c r="B23" s="69" t="inlineStr">
        <is>
          <t xml:space="preserve">The right-hand column is what to look for, not one correct answer. Where practical, ask for supporting documentation rather than accepting a yes/no answer alone.</t>
        </is>
      </c>
    </row>
    <row r="24" ht="30" customHeight="1">
      <c r="B24" s="23" t="inlineStr">
        <is>
          <t>#</t>
        </is>
      </c>
      <c r="C24" s="23" t="inlineStr">
        <is>
          <t>Category</t>
        </is>
      </c>
      <c r="D24" s="23" t="inlineStr">
        <is>
          <t>Question</t>
        </is>
      </c>
      <c r="E24" s="23" t="inlineStr">
        <is>
          <t xml:space="preserve">What to look for</t>
        </is>
      </c>
      <c r="F24" s="23" t="inlineStr">
        <is>
          <t>Vendor response</t>
        </is>
      </c>
      <c r="G24" s="23" t="inlineStr">
        <is>
          <t>Satisfies control?</t>
        </is>
      </c>
      <c r="H24" s="23" t="inlineStr">
        <is>
          <t>Exception / gap noted</t>
        </is>
      </c>
      <c r="I24" s="23" t="inlineStr">
        <is>
          <t>Decision: accept / compensating control / replace</t>
        </is>
      </c>
    </row>
    <row r="25" ht="36" customHeight="1">
      <c r="B25" s="8" t="n">
        <v>1</v>
      </c>
      <c r="C25" s="70" t="inlineStr">
        <is>
          <t>Organization</t>
        </is>
      </c>
      <c r="D25" s="12" t="inlineStr">
        <is>
          <t xml:space="preserve">Does your organization have a current SOC 2 report (Type 2 or Type 1)?</t>
        </is>
      </c>
      <c r="E25" s="12" t="inlineStr">
        <is>
          <t xml:space="preserve">If yes, review that report on the SOC 2 Report Review sheet instead. A Type 1 covers design at a point in time and gives less assurance than a Type 2, so some of these questions may still be worth asking.</t>
        </is>
      </c>
      <c r="F25" s="30" t="n"/>
      <c r="G25" s="29" t="inlineStr">
        <is>
          <t>Pending</t>
        </is>
      </c>
      <c r="H25" s="30" t="n"/>
      <c r="I25" s="30" t="n"/>
    </row>
    <row r="26" ht="36" customHeight="1">
      <c r="B26" s="71" t="n">
        <v>2</v>
      </c>
      <c r="C26" s="72" t="inlineStr">
        <is>
          <t>Organization</t>
        </is>
      </c>
      <c r="D26" s="16" t="inlineStr">
        <is>
          <t>Do you maintain a formal information security policy, and how often is it reviewed?</t>
        </is>
      </c>
      <c r="E26" s="16" t="inlineStr">
        <is>
          <t xml:space="preserve">A named owner and a review date. Annual review is common.</t>
        </is>
      </c>
      <c r="F26" s="30" t="n"/>
      <c r="G26" s="29" t="inlineStr">
        <is>
          <t>Pending</t>
        </is>
      </c>
      <c r="H26" s="30" t="n"/>
      <c r="I26" s="30" t="n"/>
    </row>
    <row r="27" ht="36" customHeight="1">
      <c r="B27" s="8" t="n">
        <v>3</v>
      </c>
      <c r="C27" s="70" t="inlineStr">
        <is>
          <t>Organization</t>
        </is>
      </c>
      <c r="D27" s="12" t="inlineStr">
        <is>
          <t>Is there a designated security owner or equivalent role?</t>
        </is>
      </c>
      <c r="E27" s="12" t="inlineStr">
        <is>
          <t>Yes. A named person accountable for the security program.</t>
        </is>
      </c>
      <c r="F27" s="30" t="n"/>
      <c r="G27" s="29" t="inlineStr">
        <is>
          <t>Pending</t>
        </is>
      </c>
      <c r="H27" s="30" t="n"/>
      <c r="I27" s="30" t="n"/>
    </row>
    <row r="28" ht="36" customHeight="1">
      <c r="B28" s="71" t="n">
        <v>4</v>
      </c>
      <c r="C28" s="72" t="inlineStr">
        <is>
          <t>Organization</t>
        </is>
      </c>
      <c r="D28" s="16" t="inlineStr">
        <is>
          <t>Do you train people who can access our data on security, and do you keep completion records?</t>
        </is>
      </c>
      <c r="E28" s="16" t="inlineStr">
        <is>
          <t>Yes for people with access. Completion records are the usual evidence.</t>
        </is>
      </c>
      <c r="F28" s="30" t="n"/>
      <c r="G28" s="29" t="inlineStr">
        <is>
          <t>Pending</t>
        </is>
      </c>
      <c r="H28" s="30" t="n"/>
      <c r="I28" s="30" t="n"/>
    </row>
    <row r="29" ht="36" customHeight="1">
      <c r="B29" s="8" t="n">
        <v>5</v>
      </c>
      <c r="C29" s="70" t="inlineStr">
        <is>
          <t>Data handling</t>
        </is>
      </c>
      <c r="D29" s="12" t="inlineStr">
        <is>
          <t>What categories of our data will you store or process?</t>
        </is>
      </c>
      <c r="E29" s="12" t="inlineStr">
        <is>
          <t>The list matches the service you are buying. No undisclosed categories.</t>
        </is>
      </c>
      <c r="F29" s="30" t="n"/>
      <c r="G29" s="29" t="inlineStr">
        <is>
          <t>Pending</t>
        </is>
      </c>
      <c r="H29" s="30" t="n"/>
      <c r="I29" s="30" t="n"/>
    </row>
    <row r="30" ht="36" customHeight="1">
      <c r="B30" s="71" t="n">
        <v>6</v>
      </c>
      <c r="C30" s="72" t="inlineStr">
        <is>
          <t>Data handling</t>
        </is>
      </c>
      <c r="D30" s="16" t="inlineStr">
        <is>
          <t>Where is our data stored (country or region)?</t>
        </is>
      </c>
      <c r="E30" s="16" t="inlineStr">
        <is>
          <t>The location matches your contract and any regulatory commitment you have made.</t>
        </is>
      </c>
      <c r="F30" s="30" t="n"/>
      <c r="G30" s="29" t="inlineStr">
        <is>
          <t>Pending</t>
        </is>
      </c>
      <c r="H30" s="30" t="n"/>
      <c r="I30" s="30" t="n"/>
    </row>
    <row r="31" ht="36" customHeight="1">
      <c r="B31" s="8" t="n">
        <v>7</v>
      </c>
      <c r="C31" s="70" t="inlineStr">
        <is>
          <t>Data handling</t>
        </is>
      </c>
      <c r="D31" s="12" t="inlineStr">
        <is>
          <t>How do you protect data at rest, including the algorithm and where keys live?</t>
        </is>
      </c>
      <c r="E31" s="12" t="inlineStr">
        <is>
          <t xml:space="preserve">Teams often use AES-256 or another strong algorithm, with keys in a managed store. Ask what they actually use.</t>
        </is>
      </c>
      <c r="F31" s="30" t="n"/>
      <c r="G31" s="29" t="inlineStr">
        <is>
          <t>Pending</t>
        </is>
      </c>
      <c r="H31" s="30" t="n"/>
      <c r="I31" s="30" t="n"/>
    </row>
    <row r="32" ht="36" customHeight="1">
      <c r="B32" s="71" t="n">
        <v>8</v>
      </c>
      <c r="C32" s="72" t="inlineStr">
        <is>
          <t>Data handling</t>
        </is>
      </c>
      <c r="D32" s="16" t="inlineStr">
        <is>
          <t>How do you protect data in transit?</t>
        </is>
      </c>
      <c r="E32" s="16" t="inlineStr">
        <is>
          <t xml:space="preserve">TLS 1.2 or later on public endpoints is common. Ask how transit is protected.</t>
        </is>
      </c>
      <c r="F32" s="30" t="n"/>
      <c r="G32" s="29" t="inlineStr">
        <is>
          <t>Pending</t>
        </is>
      </c>
      <c r="H32" s="30" t="n"/>
      <c r="I32" s="30" t="n"/>
    </row>
    <row r="33" ht="36" customHeight="1">
      <c r="B33" s="8" t="n">
        <v>9</v>
      </c>
      <c r="C33" s="70" t="inlineStr">
        <is>
          <t>Data handling</t>
        </is>
      </c>
      <c r="D33" s="12" t="inlineStr">
        <is>
          <t>How long is our data retained after the contract ends, and how is it deleted?</t>
        </is>
      </c>
      <c r="E33" s="12" t="inlineStr">
        <is>
          <t>A defined retention period and a deletion method you can confirm.</t>
        </is>
      </c>
      <c r="F33" s="30" t="n"/>
      <c r="G33" s="29" t="inlineStr">
        <is>
          <t>Pending</t>
        </is>
      </c>
      <c r="H33" s="30" t="n"/>
      <c r="I33" s="30" t="n"/>
    </row>
    <row r="34" ht="36" customHeight="1">
      <c r="B34" s="71" t="n">
        <v>10</v>
      </c>
      <c r="C34" s="72" t="inlineStr">
        <is>
          <t>Data handling</t>
        </is>
      </c>
      <c r="D34" s="16" t="inlineStr">
        <is>
          <t>Do you use our data to train models or for any purpose beyond the service?</t>
        </is>
      </c>
      <c r="E34" s="16" t="inlineStr">
        <is>
          <t>Any secondary use should be disclosed. A no, or a contractual prohibition, is the usual expectation.</t>
        </is>
      </c>
      <c r="F34" s="30" t="n"/>
      <c r="G34" s="29" t="inlineStr">
        <is>
          <t>Pending</t>
        </is>
      </c>
      <c r="H34" s="30" t="n"/>
      <c r="I34" s="30" t="n"/>
    </row>
    <row r="35" ht="36" customHeight="1">
      <c r="B35" s="8" t="n">
        <v>11</v>
      </c>
      <c r="C35" s="70" t="inlineStr">
        <is>
          <t>Access control</t>
        </is>
      </c>
      <c r="D35" s="12" t="inlineStr">
        <is>
          <t>Do you enforce MFA for people who access systems that store or process our data?</t>
        </is>
      </c>
      <c r="E35" s="12" t="inlineStr">
        <is>
          <t>MFA enforced for those systems is a common control. Ask whether it is required or optional.</t>
        </is>
      </c>
      <c r="F35" s="30" t="n"/>
      <c r="G35" s="29" t="inlineStr">
        <is>
          <t>Pending</t>
        </is>
      </c>
      <c r="H35" s="30" t="n"/>
      <c r="I35" s="30" t="n"/>
    </row>
    <row r="36" ht="36" customHeight="1">
      <c r="B36" s="71" t="n">
        <v>12</v>
      </c>
      <c r="C36" s="72" t="inlineStr">
        <is>
          <t>Access control</t>
        </is>
      </c>
      <c r="D36" s="16" t="inlineStr">
        <is>
          <t>How do you remove access when someone leaves or changes role?</t>
        </is>
      </c>
      <c r="E36" s="16" t="inlineStr">
        <is>
          <t>A defined removal time. Same day or next business day is a typical commitment.</t>
        </is>
      </c>
      <c r="F36" s="30" t="n"/>
      <c r="G36" s="29" t="inlineStr">
        <is>
          <t>Pending</t>
        </is>
      </c>
      <c r="H36" s="30" t="n"/>
      <c r="I36" s="30" t="n"/>
    </row>
    <row r="37" ht="36" customHeight="1">
      <c r="B37" s="8" t="n">
        <v>13</v>
      </c>
      <c r="C37" s="70" t="inlineStr">
        <is>
          <t>Access control</t>
        </is>
      </c>
      <c r="D37" s="12" t="inlineStr">
        <is>
          <t>Is access to our data limited to people who need it for their role?</t>
        </is>
      </c>
      <c r="E37" s="12" t="inlineStr">
        <is>
          <t>Yes. Least privilege, without standing admin access for people who do not need it.</t>
        </is>
      </c>
      <c r="F37" s="30" t="n"/>
      <c r="G37" s="29" t="inlineStr">
        <is>
          <t>Pending</t>
        </is>
      </c>
      <c r="H37" s="30" t="n"/>
      <c r="I37" s="30" t="n"/>
    </row>
    <row r="38" ht="36" customHeight="1">
      <c r="B38" s="71" t="n">
        <v>14</v>
      </c>
      <c r="C38" s="72" t="inlineStr">
        <is>
          <t>Access control</t>
        </is>
      </c>
      <c r="D38" s="16" t="inlineStr">
        <is>
          <t>Do you review access on a defined cycle?</t>
        </is>
      </c>
      <c r="E38" s="16" t="inlineStr">
        <is>
          <t xml:space="preserve">Yes, on a set cycle. Ask for the last review.</t>
        </is>
      </c>
      <c r="F38" s="30" t="n"/>
      <c r="G38" s="29" t="inlineStr">
        <is>
          <t>Pending</t>
        </is>
      </c>
      <c r="H38" s="30" t="n"/>
      <c r="I38" s="30" t="n"/>
    </row>
    <row r="39" ht="36" customHeight="1">
      <c r="B39" s="8" t="n">
        <v>15</v>
      </c>
      <c r="C39" s="70" t="inlineStr">
        <is>
          <t>Incident response</t>
        </is>
      </c>
      <c r="D39" s="12" t="inlineStr">
        <is>
          <t>Do you have a documented incident response plan, and have you exercised it?</t>
        </is>
      </c>
      <c r="E39" s="12" t="inlineStr">
        <is>
          <t xml:space="preserve">A written plan with owners, and a record of an exercise or a real incident.</t>
        </is>
      </c>
      <c r="F39" s="30" t="n"/>
      <c r="G39" s="29" t="inlineStr">
        <is>
          <t>Pending</t>
        </is>
      </c>
      <c r="H39" s="30" t="n"/>
      <c r="I39" s="30" t="n"/>
    </row>
    <row r="40" ht="36" customHeight="1">
      <c r="B40" s="71" t="n">
        <v>16</v>
      </c>
      <c r="C40" s="72" t="inlineStr">
        <is>
          <t>Incident response</t>
        </is>
      </c>
      <c r="D40" s="16" t="inlineStr">
        <is>
          <t>What is your commitment for notifying customers of a confirmed security incident?</t>
        </is>
      </c>
      <c r="E40" s="16" t="inlineStr">
        <is>
          <t xml:space="preserve">State the contractual window. 72 hours is common; no trust services criterion sets it.</t>
        </is>
      </c>
      <c r="F40" s="30" t="n"/>
      <c r="G40" s="29" t="inlineStr">
        <is>
          <t>Pending</t>
        </is>
      </c>
      <c r="H40" s="30" t="n"/>
      <c r="I40" s="30" t="n"/>
    </row>
    <row r="41" ht="36" customHeight="1">
      <c r="B41" s="8" t="n">
        <v>17</v>
      </c>
      <c r="C41" s="70" t="inlineStr">
        <is>
          <t>Incident response</t>
        </is>
      </c>
      <c r="D41" s="12" t="inlineStr">
        <is>
          <t>Have you had a security incident in the past 24 months that affected customer data?</t>
        </is>
      </c>
      <c r="E41" s="12" t="inlineStr">
        <is>
          <t>Any yes should come with an explanation of impact and what changed afterward.</t>
        </is>
      </c>
      <c r="F41" s="30" t="n"/>
      <c r="G41" s="29" t="inlineStr">
        <is>
          <t>Pending</t>
        </is>
      </c>
      <c r="H41" s="30" t="n"/>
      <c r="I41" s="30" t="n"/>
    </row>
    <row r="42" ht="36" customHeight="1">
      <c r="B42" s="71" t="n">
        <v>18</v>
      </c>
      <c r="C42" s="72" t="inlineStr">
        <is>
          <t>Incident response</t>
        </is>
      </c>
      <c r="D42" s="16" t="inlineStr">
        <is>
          <t>Do you keep a log of security incidents and near-misses?</t>
        </is>
      </c>
      <c r="E42" s="16" t="inlineStr">
        <is>
          <t>A log is a common way to show the program is operating.</t>
        </is>
      </c>
      <c r="F42" s="30" t="n"/>
      <c r="G42" s="29" t="inlineStr">
        <is>
          <t>Pending</t>
        </is>
      </c>
      <c r="H42" s="30" t="n"/>
      <c r="I42" s="30" t="n"/>
    </row>
    <row r="43" ht="36" customHeight="1">
      <c r="B43" s="8" t="n">
        <v>19</v>
      </c>
      <c r="C43" s="70" t="inlineStr">
        <is>
          <t>Subprocessors</t>
        </is>
      </c>
      <c r="D43" s="12" t="inlineStr">
        <is>
          <t>Do you share our data with subprocessors? If so, which ones, and what data?</t>
        </is>
      </c>
      <c r="E43" s="12" t="inlineStr">
        <is>
          <t>A list, the data categories, and the purpose.</t>
        </is>
      </c>
      <c r="F43" s="30" t="n"/>
      <c r="G43" s="29" t="inlineStr">
        <is>
          <t>Pending</t>
        </is>
      </c>
      <c r="H43" s="30" t="n"/>
      <c r="I43" s="30" t="n"/>
    </row>
    <row r="44" ht="36" customHeight="1">
      <c r="B44" s="71" t="n">
        <v>20</v>
      </c>
      <c r="C44" s="72" t="inlineStr">
        <is>
          <t>Subprocessors</t>
        </is>
      </c>
      <c r="D44" s="16" t="inlineStr">
        <is>
          <t>How do you assess a subprocessor's security before you use them?</t>
        </is>
      </c>
      <c r="E44" s="16" t="inlineStr">
        <is>
          <t>A described vendor assessment, not an informal signup.</t>
        </is>
      </c>
      <c r="F44" s="30" t="n"/>
      <c r="G44" s="29" t="inlineStr">
        <is>
          <t>Pending</t>
        </is>
      </c>
      <c r="H44" s="30" t="n"/>
      <c r="I44" s="30" t="n"/>
    </row>
    <row r="45" ht="36" customHeight="1">
      <c r="B45" s="8" t="n">
        <v>21</v>
      </c>
      <c r="C45" s="70" t="inlineStr">
        <is>
          <t>Subprocessors</t>
        </is>
      </c>
      <c r="D45" s="12" t="inlineStr">
        <is>
          <t>Will you notify us before adding or replacing a subprocessor that handles our data?</t>
        </is>
      </c>
      <c r="E45" s="12" t="inlineStr">
        <is>
          <t>Yes, with a notice period you can live with.</t>
        </is>
      </c>
      <c r="F45" s="30" t="n"/>
      <c r="G45" s="29" t="inlineStr">
        <is>
          <t>Pending</t>
        </is>
      </c>
      <c r="H45" s="30" t="n"/>
      <c r="I45" s="30" t="n"/>
    </row>
    <row r="46" ht="36" customHeight="1">
      <c r="B46" s="71" t="n">
        <v>22</v>
      </c>
      <c r="C46" s="72" t="inlineStr">
        <is>
          <t>Business continuity</t>
        </is>
      </c>
      <c r="D46" s="16" t="inlineStr">
        <is>
          <t>Do you have a documented business continuity and disaster recovery plan?</t>
        </is>
      </c>
      <c r="E46" s="16" t="inlineStr">
        <is>
          <t xml:space="preserve">Yes, if they commit to continuity, and some sign it has been tested.</t>
        </is>
      </c>
      <c r="F46" s="30" t="n"/>
      <c r="G46" s="29" t="inlineStr">
        <is>
          <t>Pending</t>
        </is>
      </c>
      <c r="H46" s="30" t="n"/>
      <c r="I46" s="30" t="n"/>
    </row>
    <row r="47" ht="36" customHeight="1">
      <c r="B47" s="8" t="n">
        <v>23</v>
      </c>
      <c r="C47" s="70" t="inlineStr">
        <is>
          <t>Business continuity</t>
        </is>
      </c>
      <c r="D47" s="12" t="inlineStr">
        <is>
          <t>What recovery time and recovery point do you commit to?</t>
        </is>
      </c>
      <c r="E47" s="12" t="inlineStr">
        <is>
          <t>Defined targets, if they are part of the service commitment. They should match the contract.</t>
        </is>
      </c>
      <c r="F47" s="30" t="n"/>
      <c r="G47" s="29" t="inlineStr">
        <is>
          <t>Pending</t>
        </is>
      </c>
      <c r="H47" s="30" t="n"/>
      <c r="I47" s="30" t="n"/>
    </row>
    <row r="48" ht="36" customHeight="1">
      <c r="B48" s="71" t="n">
        <v>24</v>
      </c>
      <c r="C48" s="72" t="inlineStr">
        <is>
          <t>Business continuity</t>
        </is>
      </c>
      <c r="D48" s="16" t="inlineStr">
        <is>
          <t>How often are backups taken, and how often do you test a restore?</t>
        </is>
      </c>
      <c r="E48" s="16" t="inlineStr">
        <is>
          <t xml:space="preserve">A stated backup cadence and evidence restores are tested. Quarterly restore tests are common.</t>
        </is>
      </c>
      <c r="F48" s="30" t="n"/>
      <c r="G48" s="29" t="inlineStr">
        <is>
          <t>Pending</t>
        </is>
      </c>
      <c r="H48" s="30" t="n"/>
      <c r="I48" s="30" t="n"/>
    </row>
    <row r="49" ht="36" customHeight="1">
      <c r="B49" s="8" t="n">
        <v>25</v>
      </c>
      <c r="C49" s="70" t="inlineStr">
        <is>
          <t>Vulnerability management</t>
        </is>
      </c>
      <c r="D49" s="12" t="inlineStr">
        <is>
          <t>Do you test your application for vulnerabilities, including with a third party?</t>
        </is>
      </c>
      <c r="E49" s="12" t="inlineStr">
        <is>
          <t xml:space="preserve">Scanning, remediation timing, and any third-party test. An annual pentest is common, not required.</t>
        </is>
      </c>
      <c r="F49" s="30" t="n"/>
      <c r="G49" s="29" t="inlineStr">
        <is>
          <t>Pending</t>
        </is>
      </c>
      <c r="H49" s="30" t="n"/>
      <c r="I49" s="30" t="n"/>
    </row>
    <row r="50" ht="36" customHeight="1">
      <c r="B50" s="71" t="n">
        <v>26</v>
      </c>
      <c r="C50" s="72" t="inlineStr">
        <is>
          <t>Vulnerability management</t>
        </is>
      </c>
      <c r="D50" s="16" t="inlineStr">
        <is>
          <t>How do you handle known vulnerabilities in your software dependencies?</t>
        </is>
      </c>
      <c r="E50" s="16" t="inlineStr">
        <is>
          <t>A way to learn about them and a remediation timeline tied to severity.</t>
        </is>
      </c>
      <c r="F50" s="30" t="n"/>
      <c r="G50" s="29" t="inlineStr">
        <is>
          <t>Pending</t>
        </is>
      </c>
      <c r="H50" s="30" t="n"/>
      <c r="I50" s="30" t="n"/>
    </row>
    <row r="51" ht="36" customHeight="1">
      <c r="B51" s="8" t="n">
        <v>27</v>
      </c>
      <c r="C51" s="70" t="inlineStr">
        <is>
          <t>Vulnerability management</t>
        </is>
      </c>
      <c r="D51" s="12" t="inlineStr">
        <is>
          <t>Do you publish a vulnerability disclosure path or a security contact?</t>
        </is>
      </c>
      <c r="E51" s="12" t="inlineStr">
        <is>
          <t>A monitored security contact. A formal disclosure program is typical for product companies.</t>
        </is>
      </c>
      <c r="F51" s="30" t="n"/>
      <c r="G51" s="29" t="inlineStr">
        <is>
          <t>Pending</t>
        </is>
      </c>
      <c r="H51" s="30" t="n"/>
      <c r="I51" s="30" t="n"/>
    </row>
    <row r="52" ht="36" customHeight="1">
      <c r="B52" s="71" t="n">
        <v>28</v>
      </c>
      <c r="C52" s="72" t="inlineStr">
        <is>
          <t>Legal / compliance</t>
        </is>
      </c>
      <c r="D52" s="16" t="inlineStr">
        <is>
          <t>Will you sign a data processing agreement?</t>
        </is>
      </c>
      <c r="E52" s="16" t="inlineStr">
        <is>
          <t xml:space="preserve">Whether they will sign yours or offer their own. A DPA is typical when personal data is processed.</t>
        </is>
      </c>
      <c r="F52" s="30" t="n"/>
      <c r="G52" s="29" t="inlineStr">
        <is>
          <t>Pending</t>
        </is>
      </c>
      <c r="H52" s="30" t="n"/>
      <c r="I52" s="30" t="n"/>
    </row>
    <row r="53" ht="36" customHeight="1">
      <c r="B53" s="8" t="n">
        <v>29</v>
      </c>
      <c r="C53" s="70" t="inlineStr">
        <is>
          <t>Legal / compliance</t>
        </is>
      </c>
      <c r="D53" s="12" t="inlineStr">
        <is>
          <t>Do you carry cyber liability insurance? If so, what limit?</t>
        </is>
      </c>
      <c r="E53" s="12" t="inlineStr">
        <is>
          <t>Some vendors carry it to transfer financial impact. It is not required evidence. Ask whether they do, and the limit if yes.</t>
        </is>
      </c>
      <c r="F53" s="30" t="n"/>
      <c r="G53" s="29" t="inlineStr">
        <is>
          <t>Pending</t>
        </is>
      </c>
      <c r="H53" s="30" t="n"/>
      <c r="I53" s="30" t="n"/>
    </row>
    <row r="54" ht="36" customHeight="1">
      <c r="B54" s="71" t="n">
        <v>30</v>
      </c>
      <c r="C54" s="72" t="inlineStr">
        <is>
          <t>Legal / compliance</t>
        </is>
      </c>
      <c r="D54" s="16" t="inlineStr">
        <is>
          <t>Which other frameworks apply to this service (for example HIPAA, PCI DSS, GDPR)?</t>
        </is>
      </c>
      <c r="E54" s="16" t="inlineStr">
        <is>
          <t>Disclose the ones that actually apply. Do not treat a logo as the answer.</t>
        </is>
      </c>
      <c r="F54" s="30" t="n"/>
      <c r="G54" s="29" t="inlineStr">
        <is>
          <t>Pending</t>
        </is>
      </c>
      <c r="H54" s="30" t="n"/>
      <c r="I54" s="30" t="n"/>
    </row>
    <row r="55" ht="36" customHeight="1">
      <c r="B55" s="8" t="n">
        <v>31</v>
      </c>
      <c r="C55" s="70" t="inlineStr">
        <is>
          <t>Legal / compliance</t>
        </is>
      </c>
      <c r="D55" s="12" t="inlineStr">
        <is>
          <t>Will you support a periodic refresh of this review?</t>
        </is>
      </c>
      <c r="E55" s="12" t="inlineStr">
        <is>
          <t xml:space="preserve">Yes, on a cycle you set.</t>
        </is>
      </c>
      <c r="F55" s="30" t="n"/>
      <c r="G55" s="29" t="inlineStr">
        <is>
          <t>Pending</t>
        </is>
      </c>
      <c r="H55" s="30" t="n"/>
      <c r="I55" s="30" t="n"/>
    </row>
    <row r="56" ht="36" customHeight="1">
      <c r="B56" s="71" t="n">
        <v>32</v>
      </c>
      <c r="C56" s="72" t="inlineStr">
        <is>
          <t>Termination</t>
        </is>
      </c>
      <c r="D56" s="16" t="inlineStr">
        <is>
          <t>How do you return or destroy our data when the contract ends?</t>
        </is>
      </c>
      <c r="E56" s="16" t="inlineStr">
        <is>
          <t>A written process and a way they confirm deletion.</t>
        </is>
      </c>
      <c r="F56" s="30" t="n"/>
      <c r="G56" s="29" t="inlineStr">
        <is>
          <t>Pending</t>
        </is>
      </c>
      <c r="H56" s="30" t="n"/>
      <c r="I56" s="30" t="n"/>
    </row>
    <row r="57" ht="36" customHeight="1">
      <c r="B57" s="8" t="n">
        <v>33</v>
      </c>
      <c r="C57" s="70" t="inlineStr">
        <is>
          <t>Termination</t>
        </is>
      </c>
      <c r="D57" s="12" t="inlineStr">
        <is>
          <t>How long after contract end do you complete deletion?</t>
        </is>
      </c>
      <c r="E57" s="12" t="inlineStr">
        <is>
          <t xml:space="preserve">A stated window. 30 to 90 days is a common contract term.</t>
        </is>
      </c>
      <c r="F57" s="30" t="n"/>
      <c r="G57" s="29" t="inlineStr">
        <is>
          <t>Pending</t>
        </is>
      </c>
      <c r="H57" s="30" t="n"/>
      <c r="I57" s="30" t="n"/>
    </row>
    <row r="58" ht="36" customHeight="1">
      <c r="B58" s="71" t="n">
        <v>34</v>
      </c>
      <c r="C58" s="72" t="inlineStr">
        <is>
          <t>Termination</t>
        </is>
      </c>
      <c r="D58" s="16" t="inlineStr">
        <is>
          <t>Can we export our data before the contract ends?</t>
        </is>
      </c>
      <c r="E58" s="16" t="inlineStr">
        <is>
          <t>Yes, in a format you can actually use.</t>
        </is>
      </c>
      <c r="F58" s="30" t="n"/>
      <c r="G58" s="29" t="inlineStr">
        <is>
          <t>Pending</t>
        </is>
      </c>
      <c r="H58" s="30" t="n"/>
      <c r="I58" s="30" t="n"/>
    </row>
    <row r="59" ht="36" customHeight="1">
      <c r="B59" s="8" t="n">
        <v>35</v>
      </c>
      <c r="C59" s="70" t="inlineStr">
        <is>
          <t>Termination</t>
        </is>
      </c>
      <c r="D59" s="12" t="inlineStr">
        <is>
          <t>Do you have a documented exit or transition approach?</t>
        </is>
      </c>
      <c r="E59" s="12" t="inlineStr">
        <is>
          <t>Yes if you will need help moving off the service. Ask what is included.</t>
        </is>
      </c>
      <c r="F59" s="30" t="n"/>
      <c r="G59" s="29" t="inlineStr">
        <is>
          <t>Pending</t>
        </is>
      </c>
      <c r="H59" s="30" t="n"/>
      <c r="I59" s="30" t="n"/>
    </row>
  </sheetData>
  <autoFilter ref="B24:I59"/>
  <mergeCells count="6">
    <mergeCell ref="B2:I2"/>
    <mergeCell ref="G5:H5"/>
    <mergeCell ref="B3:I3"/>
    <mergeCell ref="B22:I22"/>
    <mergeCell ref="B23:I23"/>
    <mergeCell ref="B4:I4"/>
  </mergeCells>
  <dataValidations count="4">
    <dataValidation sqref="E8:E20" showDropDown="0" showInputMessage="0" showErrorMessage="0" allowBlank="1" type="list">
      <formula1>"Critical,High,Medium,Low"</formula1>
    </dataValidation>
    <dataValidation sqref="F8:F20" showDropDown="0" showInputMessage="0" showErrorMessage="0" allowBlank="1" type="list">
      <formula1>"No,Yes"</formula1>
    </dataValidation>
    <dataValidation sqref="G8:G20" showDropDown="0" showInputMessage="0" showErrorMessage="0" allowBlank="1" type="list">
      <formula1>"Not Sent,Sent - Awaiting Response,Response Received,Reviewed &amp; Approved,Not Required,Example"</formula1>
    </dataValidation>
    <dataValidation sqref="G25:G59" showDropDown="0" showInputMessage="0" showErrorMessage="0" allowBlank="1" type="list">
      <formula1>"Yes,No,Partial,N/A,Pending"</formula1>
    </dataValidation>
  </dataValidations>
  <pageMargins left="0.4" right="0.4" top="0.5" bottom="0.5" header="0.2" footer="0.2"/>
  <pageSetup orientation="landscape" paperSize="3" fitToHeight="0" fitToWidth="1"/>
  <headerFooter>
    <oddHeader/>
    <oddFooter>&amp;Lasteros.com&amp;RPage &amp;P of &amp;N</oddFooter>
    <evenHeader/>
    <evenFooter/>
    <firstHeader/>
    <firstFooter/>
  </headerFooter>
</worksheet>
</file>

<file path=xl/worksheets/sheet6.xml><?xml version="1.0" encoding="utf-8"?>
<worksheet xmlns="http://schemas.openxmlformats.org/spreadsheetml/2006/main">
  <sheetPr>
    <tabColor rgb="008A6A2F"/>
    <outlinePr summaryBelow="1" summaryRight="1"/>
    <pageSetUpPr fitToPage="1"/>
  </sheetPr>
  <dimension ref="B2:B26"/>
  <sheetViews>
    <sheetView showGridLines="0" zoomScale="120" workbookViewId="0">
      <selection activeCell="A1" sqref="A1"/>
    </sheetView>
  </sheetViews>
  <sheetFormatPr baseColWidth="8" defaultRowHeight="15"/>
  <cols>
    <col width="3" customWidth="1" min="1" max="1"/>
    <col width="118" customWidth="1" min="2" max="2"/>
    <col width="3" customWidth="1" min="3" max="3"/>
  </cols>
  <sheetData>
    <row r="1" ht="8" customHeight="1"/>
    <row r="2" ht="36" customHeight="1">
      <c r="B2" s="19" t="inlineStr">
        <is>
          <t>How to use this toolkit</t>
        </is>
      </c>
    </row>
    <row r="3" ht="20" customHeight="1">
      <c r="B3" s="73" t="inlineStr">
        <is>
          <t>Asteros LLC  ·  free to use and share  ·  asteros.com</t>
        </is>
      </c>
    </row>
    <row r="5" ht="22" customHeight="1">
      <c r="B5" s="74" t="inlineStr">
        <is>
          <t>What this is</t>
        </is>
      </c>
    </row>
    <row r="6" ht="160" customHeight="1">
      <c r="B6" s="75" t="inlineStr">
        <is>
          <t xml:space="preserve">This toolkit follows the AICPA Trust Services Criteria in TSP section 100: the 2017 criteria, with the 2022 revised points of focus. It covers the 33 Security common criteria only, CC1.1 through CC9.2. It does not include the additional Availability, Confidentiality, Processing Integrity, or Privacy criteria. You need policies and controls. Policies set the rules, controls put them into practice, and evidence shows the controls operate. These are criteria, not a prescribed list of controls. Your controls, and the evidence you retain, are based on what is in scope for your environment: your systems, relevant risks, existing processes, and resources.
SOC 2 is an independent CPA's opinion on a service organization's system description and on the suitability of control design (Type 1) and, for Type 2, operating effectiveness over a period. It is not a certification.</t>
        </is>
      </c>
    </row>
    <row r="8" ht="22" customHeight="1">
      <c r="B8" s="74" t="inlineStr">
        <is>
          <t>The sheets in this file</t>
        </is>
      </c>
    </row>
    <row r="9" ht="230" customHeight="1">
      <c r="B9" s="75" t="inlineStr">
        <is>
          <t xml:space="preserve">Dashboard: live counts. Criteria complete counts checklist rows marked Implemented. Evidence linked counts checklist rows with a note or link. Those are different measures. Open risks and open High / Critical risks count only the working register.
How to Use: this sheet.
Readiness Checklist: the 33 criteria, in AICPA order. Status values are exactly: Not Started, In Progress, Implemented, N/A.
Risk Register: your risks in rows 11-60. Rows from 62 down are EXAMPLES and are not counted. Status values on the working register are exactly: Open, In Progress, Accepted, Mitigated, Transferred.
SOC 2 Report Review: facts from a vendor's SOC 2 report, after you have the report.
Vendor DDQ: example vendor list at the top, then 35 questions. There is no separate vendor-inventory sheet. The list at the top of Vendor DDQ is the inventory.
Example rows on every tab have status Example and are never counted.</t>
        </is>
      </c>
    </row>
    <row r="11" ht="22" customHeight="1">
      <c r="B11" s="74" t="inlineStr">
        <is>
          <t>Step 1: Readiness Checklist</t>
        </is>
      </c>
    </row>
    <row r="12" ht="224" customHeight="1">
      <c r="B12" s="75" t="inlineStr">
        <is>
          <t>Open Readiness Checklist. For each of the 33 criteria, read the criterion title, then What this looks like in practice, then Evidence to collect. The titles are shortened from TSP section 100. The practice and evidence notes are typical ways teams show the criterion. They are not a catalog of items an auditor must require.
Set Status to In Progress while you are collecting evidence and to Implemented when the evidence is gathered and stored. Use N/A only when the criterion is outside your system boundary. N/A is left out of the category percentage. It is not treated as complete, so a category of all N/A shows Not in scope on the Dashboard rather than 100%, and it does not increase Criteria complete.
Put a link in Notes / evidence link. Put a real date in Target date. That column is a date. It does not store the category code.
Where the notes mention TLS versions, AES-256, an annual penetration test, cyber insurance, a 72-hour notice window, a DPA, a status page, or an advisory board, those are typical practice only. None of those phrases is a trust services criterion.</t>
        </is>
      </c>
    </row>
    <row r="14" ht="22" customHeight="1">
      <c r="B14" s="74" t="inlineStr">
        <is>
          <t>Step 2: Risk Register</t>
        </is>
      </c>
    </row>
    <row r="15" ht="96" customHeight="1">
      <c r="B15" s="75" t="inlineStr">
        <is>
          <t>Each gap you care about can become a row in rows 11-60. Enter Likelihood and Impact from 1 to 5. Risk score is Likelihood × Impact. Risk level follows the bands printed at the top of the sheet: Critical 20-25, High 15-19, Medium 8-14, Low 1-7.
Assign an owner and a target date for anything you leave Open or In Progress. The EXAMPLES block is there so a blank file is not empty of ideas. It is not 26 open risks. Opening this file shows 0 open risks until you add one.</t>
        </is>
      </c>
    </row>
    <row r="17" ht="22" customHeight="1">
      <c r="B17" s="74" t="inlineStr">
        <is>
          <t>Step 3: Vendors</t>
        </is>
      </c>
    </row>
    <row r="18" ht="208" customHeight="1">
      <c r="B18" s="75" t="inlineStr">
        <is>
          <t xml:space="preserve">Use SOC 2 Report Review when the vendor will provide a SOC 2 report. The example rows are names and request links only. A trust-center or marketing URL is not the report, and this file does not claim any vendor's opinion. When you have the CPA's report, record report type (Type 1 or Type 2), the report period, the opinion (Unmodified, Qualified, Adverse, or Disclaimer), and the CPA firm if it is on the report. Put review progress only in Review status: Pending Review, In Review, Accepted, Exceptions Accepted, or Requires Follow-up. Do not type those words into the criteria columns. Criteria columns use Satisfactory, Exceptions Noted, Not Covered, or N/A.
Use Vendor DDQ when you do not have a report to review. Replace the example vendors. Their status is Example, so they are not counted in Vendor DDQs pending. Copy the 35 questions into a form or an email. The answer columns hold one vendor at a time, so duplicate the tab for each additional vendor. Log each answer as Yes, No, Partial, N/A, or Pending. Vendor status values are exactly: Not Sent, Sent - Awaiting Response, Response Received, Reviewed &amp; Approved, Not Required, and Example for the starter rows. Where practical, ask for supporting documentation rather than a yes/no answer alone.
Questions 1 through 35 are all included in the questions-answered count. Answered means Yes, No, Partial, or N/A. Pending is not answered.</t>
        </is>
      </c>
    </row>
    <row r="20" ht="22" customHeight="1">
      <c r="B20" s="74" t="inlineStr">
        <is>
          <t>What a reviewer can actually test</t>
        </is>
      </c>
    </row>
    <row r="21" ht="112" customHeight="1">
      <c r="B21" s="75" t="inlineStr">
        <is>
          <t xml:space="preserve">A policy on paper doesn't carry much weight by itself. For a Type 1, auditors want to see that the control is actually in place. For a Type 2, they want proof it operated consistently over the review period. Either way, the evidence is typically artifacts like dated exports, tickets, approvals, and acknowledgments that an independent reviewer can verify. Areas that are often thin at a first SOC 2: access reviews that were not recorded, former employees who still have accounts, changes that reach production with no approval trail, an incident program nobody has walked through, and vendors that were never assessed. These are gaps to close or explain. None of them, by itself, means a qualified or adverse opinion. Branch protection and a tabletop are common control choices. They are not pass/fail rules written into the criteria.</t>
        </is>
      </c>
    </row>
    <row r="23" ht="22" customHeight="1">
      <c r="B23" s="74" t="inlineStr">
        <is>
          <t>Asteros</t>
        </is>
      </c>
    </row>
    <row r="24" ht="128" customHeight="1">
      <c r="B24" s="75" t="inlineStr">
        <is>
          <t xml:space="preserve">This section is about Asteros. A penetration test is not required SOC 2 evidence. It is one way teams often go deeper on CC7.1.
Asteros performs manual-first web-application penetration tests based on OWASP ASVS. One report is written for executives, engineers, and auditors or security reviewers. Retesting of findings after remediation is included at no additional charge. Pricing is flat-rate, with clear scope and deliverables. You work with the senior tester doing the work, from scoping through reporting.
Let's talk about your application.  ·  asteros.com  ·  team@asteros.com</t>
        </is>
      </c>
    </row>
    <row r="26" ht="32" customHeight="1">
      <c r="B26" s="76" t="inlineStr">
        <is>
          <t xml:space="preserve">© 2026 Asteros LLC  ·  asteros.com  ·  Free to use and share</t>
        </is>
      </c>
    </row>
  </sheetData>
  <pageMargins left="0.4" right="0.4" top="0.5" bottom="0.5" header="0.2" footer="0.2"/>
  <pageSetup orientation="portrait" paperSize="1" fitToHeight="1" fitToWidth="1"/>
  <headerFooter>
    <oddHeader/>
    <oddFooter>&amp;Lasteros.com&amp;RPage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Asteros LLC</dc:creator>
  <dc:title xmlns:dc="http://purl.org/dc/elements/1.1/">Asteros SOC 2 Audit Readiness Toolkit</dc:title>
  <dc:description xmlns:dc="http://purl.org/dc/elements/1.1/">Free readiness workbook for a first SOC 2. Security criteria only. Not legal or audit advice.</dc:description>
  <dc:subject xmlns:dc="http://purl.org/dc/elements/1.1/">33 AICPA security common criteria (TSP section 100, 2017 criteria, 2022 points of focus)</dc:subject>
  <dcterms:created xmlns:dcterms="http://purl.org/dc/terms/" xmlns:xsi="http://www.w3.org/2001/XMLSchema-instance" xsi:type="dcterms:W3CDTF">2026-10-02T23:40:37Z</dcterms:created>
  <dcterms:modified xmlns:dcterms="http://purl.org/dc/terms/" xmlns:xsi="http://www.w3.org/2001/XMLSchema-instance" xsi:type="dcterms:W3CDTF">2026-10-02T23:41:43Z</dcterms:modified>
</cp:coreProperties>
</file>